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10110" activeTab="0"/>
  </bookViews>
  <sheets>
    <sheet name="2021" sheetId="1" r:id="rId1"/>
  </sheets>
  <definedNames>
    <definedName name="_xlnm._FilterDatabase" localSheetId="0" hidden="1">'2021'!$A$5:$K$37</definedName>
    <definedName name="_xlnm.Print_Titles" localSheetId="0">'2021'!$3:$5</definedName>
    <definedName name="_xlnm.Print_Area" localSheetId="0">'2021'!$A$1:$K$38</definedName>
  </definedNames>
  <calcPr fullCalcOnLoad="1"/>
</workbook>
</file>

<file path=xl/sharedStrings.xml><?xml version="1.0" encoding="utf-8"?>
<sst xmlns="http://schemas.openxmlformats.org/spreadsheetml/2006/main" count="94" uniqueCount="46">
  <si>
    <t>Реквизиты соглашения</t>
  </si>
  <si>
    <t>№</t>
  </si>
  <si>
    <t>Итого по соглашениям (бюджет)</t>
  </si>
  <si>
    <t>ПФХД</t>
  </si>
  <si>
    <t>X</t>
  </si>
  <si>
    <t>Смета</t>
  </si>
  <si>
    <t xml:space="preserve">Израсходовано </t>
  </si>
  <si>
    <t>Остаток  средств на счете учреждений</t>
  </si>
  <si>
    <r>
      <t>Израсходовано</t>
    </r>
  </si>
  <si>
    <t xml:space="preserve">Остаток по смете </t>
  </si>
  <si>
    <t>рублей</t>
  </si>
  <si>
    <t>Итого по соглашениям 2017 года</t>
  </si>
  <si>
    <t xml:space="preserve">Договор пожертвования с АО "Транснефть-Север" от 22.02.2017 №275/17 </t>
  </si>
  <si>
    <t>Итого по соглашениям 2019 года</t>
  </si>
  <si>
    <t>Проектирование строительства котельной в пгт. Ярега</t>
  </si>
  <si>
    <t xml:space="preserve">Предусмотрено соглашением </t>
  </si>
  <si>
    <t>Итого по соглашениям 2020 года</t>
  </si>
  <si>
    <t>Соглашения о возмещении затрат по выполнению работ в рамках реализации муниципальной программы МОГО "Ухта" "Формирование городской среды"</t>
  </si>
  <si>
    <t xml:space="preserve">Обустройство дворовых территорий и проездов, в том числе лабораторные исследования </t>
  </si>
  <si>
    <t>Обустройство дворовых территорий и проездов, в том числе лабораторные исследования (ООО "Приоритет" (от 03.07.2019)</t>
  </si>
  <si>
    <t>Протокол между Правительством Республики Коми и ПАО "Нефтяная компания "Лукойл" от 26.02.2019 № 5/15100330008 (к Соглашению о сотрудничестве между Правительством Республики Коми и Открытым акционерным обществом "Нефтяная компания "Лукойл" от 04 февраля 2015 года № 35/1/1510033)</t>
  </si>
  <si>
    <t>Остаток на 01.01.2021</t>
  </si>
  <si>
    <t>Поступило в 2021 году</t>
  </si>
  <si>
    <t>Открыто бюджетных ассигнований в 2021 году</t>
  </si>
  <si>
    <t>Открыто плановых назначений в 2021 году</t>
  </si>
  <si>
    <t>Обшивка витражей большой ванны плавательного бассейна "Юность" в г. Ухте (неиспользованный остаток средств АО "Транснефть-Север" возращен 18.01.2021 )</t>
  </si>
  <si>
    <t>Договоры пожертвования в целях реализации народных проектов, в том числе:</t>
  </si>
  <si>
    <t>Х</t>
  </si>
  <si>
    <t>"Ремонт входной группы в клубе-филиале пст. Седъю"</t>
  </si>
  <si>
    <t>"Оснащение световым оборудованием зрительного зала клуба-филиала п. Дальний МУ "ЦКС" МОГО "Ухта"</t>
  </si>
  <si>
    <t>"Оснащение зрительного зала одеждой сцены МУ "Ярегский ДК" МОГО "Ухта"</t>
  </si>
  <si>
    <t>"Ремонт и обустройство спортивно-игровой площадки по улице Школьная города Ухта"</t>
  </si>
  <si>
    <t>Итого по соглашениям 2021 года</t>
  </si>
  <si>
    <t>"Модернизация линии наружного освещения на территории МОГО «Ухта» по улицам Печорская, Маяковского, Школьная, Островского, Трудовая"</t>
  </si>
  <si>
    <t>"Обустройство территории кладбища пст Кэмдин"</t>
  </si>
  <si>
    <t>"Модернизация уличного освещения в д. Лайково"</t>
  </si>
  <si>
    <t>"Ремонт тротуара в д.Поромес"</t>
  </si>
  <si>
    <t>Организация, проведение и участие во всероссийских, республиканских соревнованиях и мероприятиях; организация и проведение муниципальных соревнований, конкурсов; приобретение призов победителям и участникам; материально-техническое оснащение детских объединений (МУ ДО "ЦЮТ" г. Ухты)</t>
  </si>
  <si>
    <t xml:space="preserve">Укрепление материально-технической базы (МДОУ "Детский сад №4 общеразвивающего вида") </t>
  </si>
  <si>
    <t>Договор пожертвования ООО "ЛУКОЙЛ-Коми" от 22.06.2021 №21Y0987</t>
  </si>
  <si>
    <t>Создание детской игровой площадки у сквера Ф. Прядунова</t>
  </si>
  <si>
    <t>Создание условий для реализации программ дополнительного образования "Юный театрал" (МОУ ООШ №8)</t>
  </si>
  <si>
    <t xml:space="preserve">Реализация мероприятий по обустройству общественных территорий </t>
  </si>
  <si>
    <t>Соглашение о сотрудничестве  между Администрацией МОГО "Ухта" и ООО "ЛУКОЙЛ-Ухтанефтепеработка" от 10.03.2020 № 81-17-2021 (дополнительное соглашение № 1 от 02.06.2021, дополнительное соглашение № 2 от 13.08.2021)</t>
  </si>
  <si>
    <t>Информация по безвозмездным поступлениям по бюджету в 2021 году по состоянию на 01.10.2021</t>
  </si>
  <si>
    <t>Приложение 2 к пояснительной записке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</si>
</sst>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0"/>
    <numFmt numFmtId="169" formatCode="0.000"/>
    <numFmt numFmtId="170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.3"/>
      <color indexed="56"/>
      <name val="Times New Roman"/>
      <family val="1"/>
    </font>
    <font>
      <sz val="12.3"/>
      <name val="Times New Roman"/>
      <family val="1"/>
    </font>
    <font>
      <b/>
      <sz val="14"/>
      <name val="Times New Roman"/>
      <family val="1"/>
    </font>
    <font>
      <b/>
      <sz val="12.3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000000"/>
      <name val="Arial"/>
      <family val="0"/>
    </font>
    <font>
      <sz val="10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" fontId="30" fillId="20" borderId="1">
      <alignment horizontal="right" shrinkToFit="1"/>
      <protection/>
    </xf>
    <xf numFmtId="4" fontId="31" fillId="0" borderId="2">
      <alignment horizontal="right" vertical="top" shrinkToFit="1"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3" applyNumberFormat="0" applyAlignment="0" applyProtection="0"/>
    <xf numFmtId="0" fontId="33" fillId="28" borderId="4" applyNumberFormat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/>
    </xf>
    <xf numFmtId="4" fontId="3" fillId="34" borderId="0" xfId="0" applyNumberFormat="1" applyFont="1" applyFill="1" applyAlignment="1">
      <alignment/>
    </xf>
    <xf numFmtId="0" fontId="6" fillId="34" borderId="0" xfId="0" applyFont="1" applyFill="1" applyBorder="1" applyAlignment="1">
      <alignment horizontal="right"/>
    </xf>
    <xf numFmtId="4" fontId="4" fillId="34" borderId="12" xfId="0" applyNumberFormat="1" applyFont="1" applyFill="1" applyBorder="1" applyAlignment="1">
      <alignment horizontal="center" vertical="center" wrapText="1"/>
    </xf>
    <xf numFmtId="4" fontId="6" fillId="34" borderId="12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righ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right" vertical="center" wrapText="1"/>
    </xf>
    <xf numFmtId="4" fontId="4" fillId="34" borderId="0" xfId="0" applyNumberFormat="1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left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12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/>
    </xf>
    <xf numFmtId="0" fontId="6" fillId="34" borderId="0" xfId="0" applyFont="1" applyFill="1" applyAlignment="1">
      <alignment horizontal="right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59" xfId="33"/>
    <cellStyle name="ex6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8"/>
  <sheetViews>
    <sheetView tabSelected="1" zoomScale="75" zoomScaleNormal="75" zoomScaleSheetLayoutView="80" zoomScalePageLayoutView="0" workbookViewId="0" topLeftCell="A1">
      <pane ySplit="4" topLeftCell="A5" activePane="bottomLeft" state="frozen"/>
      <selection pane="topLeft" activeCell="A1" sqref="A1"/>
      <selection pane="bottomLeft" activeCell="A2" sqref="A2:K2"/>
    </sheetView>
  </sheetViews>
  <sheetFormatPr defaultColWidth="9.140625" defaultRowHeight="15"/>
  <cols>
    <col min="1" max="1" width="4.28125" style="2" customWidth="1"/>
    <col min="2" max="2" width="62.140625" style="1" customWidth="1"/>
    <col min="3" max="8" width="21.28125" style="1" customWidth="1"/>
    <col min="9" max="9" width="18.7109375" style="1" customWidth="1"/>
    <col min="10" max="10" width="20.57421875" style="1" customWidth="1"/>
    <col min="11" max="11" width="18.140625" style="1" customWidth="1"/>
    <col min="12" max="13" width="9.140625" style="1" customWidth="1"/>
    <col min="14" max="14" width="11.57421875" style="1" bestFit="1" customWidth="1"/>
    <col min="15" max="16384" width="9.140625" style="1" customWidth="1"/>
  </cols>
  <sheetData>
    <row r="1" spans="5:11" ht="21.75" customHeight="1">
      <c r="E1" s="3"/>
      <c r="I1" s="23" t="s">
        <v>45</v>
      </c>
      <c r="J1" s="23"/>
      <c r="K1" s="23"/>
    </row>
    <row r="2" spans="1:11" ht="30" customHeight="1">
      <c r="A2" s="24" t="s">
        <v>44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8.75">
      <c r="A3" s="19"/>
      <c r="B3" s="19"/>
      <c r="C3" s="19"/>
      <c r="D3" s="19"/>
      <c r="E3" s="19"/>
      <c r="F3" s="19"/>
      <c r="G3" s="19"/>
      <c r="H3" s="19"/>
      <c r="I3" s="19"/>
      <c r="J3" s="19"/>
      <c r="K3" s="4" t="s">
        <v>10</v>
      </c>
    </row>
    <row r="4" spans="1:11" ht="18.75" customHeight="1">
      <c r="A4" s="25" t="s">
        <v>1</v>
      </c>
      <c r="B4" s="27" t="s">
        <v>0</v>
      </c>
      <c r="C4" s="28" t="s">
        <v>21</v>
      </c>
      <c r="D4" s="28" t="s">
        <v>15</v>
      </c>
      <c r="E4" s="29" t="s">
        <v>22</v>
      </c>
      <c r="F4" s="31" t="s">
        <v>5</v>
      </c>
      <c r="G4" s="31"/>
      <c r="H4" s="31"/>
      <c r="I4" s="31" t="s">
        <v>3</v>
      </c>
      <c r="J4" s="31"/>
      <c r="K4" s="31"/>
    </row>
    <row r="5" spans="1:11" ht="75">
      <c r="A5" s="26"/>
      <c r="B5" s="27"/>
      <c r="C5" s="28"/>
      <c r="D5" s="28"/>
      <c r="E5" s="30"/>
      <c r="F5" s="21" t="s">
        <v>23</v>
      </c>
      <c r="G5" s="21" t="s">
        <v>6</v>
      </c>
      <c r="H5" s="5" t="s">
        <v>9</v>
      </c>
      <c r="I5" s="21" t="s">
        <v>24</v>
      </c>
      <c r="J5" s="21" t="s">
        <v>8</v>
      </c>
      <c r="K5" s="21" t="s">
        <v>7</v>
      </c>
    </row>
    <row r="6" spans="1:11" s="2" customFormat="1" ht="18.7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</row>
    <row r="7" spans="1:11" ht="37.5">
      <c r="A7" s="20">
        <v>1</v>
      </c>
      <c r="B7" s="8" t="s">
        <v>12</v>
      </c>
      <c r="C7" s="5">
        <f>SUM(C8)</f>
        <v>16562.25</v>
      </c>
      <c r="D7" s="5">
        <f>SUM(D8)</f>
        <v>-16562.25</v>
      </c>
      <c r="E7" s="5">
        <f>SUM(E8)</f>
        <v>-16562.25</v>
      </c>
      <c r="F7" s="5"/>
      <c r="G7" s="5"/>
      <c r="H7" s="5"/>
      <c r="I7" s="5"/>
      <c r="J7" s="5"/>
      <c r="K7" s="5"/>
    </row>
    <row r="8" spans="1:14" ht="75">
      <c r="A8" s="20"/>
      <c r="B8" s="9" t="s">
        <v>25</v>
      </c>
      <c r="C8" s="6">
        <v>16562.25</v>
      </c>
      <c r="D8" s="6">
        <v>-16562.25</v>
      </c>
      <c r="E8" s="6">
        <v>-16562.25</v>
      </c>
      <c r="F8" s="6"/>
      <c r="G8" s="6"/>
      <c r="H8" s="6"/>
      <c r="I8" s="6" t="s">
        <v>4</v>
      </c>
      <c r="J8" s="6" t="s">
        <v>4</v>
      </c>
      <c r="K8" s="6" t="s">
        <v>4</v>
      </c>
      <c r="N8" s="3"/>
    </row>
    <row r="9" spans="1:11" ht="30.75" customHeight="1">
      <c r="A9" s="20"/>
      <c r="B9" s="7" t="s">
        <v>11</v>
      </c>
      <c r="C9" s="5">
        <f>C7</f>
        <v>16562.25</v>
      </c>
      <c r="D9" s="5">
        <f>D7</f>
        <v>-16562.25</v>
      </c>
      <c r="E9" s="5">
        <f>E7</f>
        <v>-16562.25</v>
      </c>
      <c r="F9" s="5"/>
      <c r="G9" s="5"/>
      <c r="H9" s="5"/>
      <c r="I9" s="5"/>
      <c r="J9" s="5"/>
      <c r="K9" s="5"/>
    </row>
    <row r="10" spans="1:11" ht="131.25">
      <c r="A10" s="20">
        <v>2</v>
      </c>
      <c r="B10" s="8" t="s">
        <v>20</v>
      </c>
      <c r="C10" s="5">
        <f>C11</f>
        <v>5800000</v>
      </c>
      <c r="D10" s="5"/>
      <c r="E10" s="5"/>
      <c r="F10" s="5">
        <f>F11</f>
        <v>5800000</v>
      </c>
      <c r="G10" s="5">
        <f>G11</f>
        <v>247185.69</v>
      </c>
      <c r="H10" s="5">
        <f>H11</f>
        <v>5552814.31</v>
      </c>
      <c r="I10" s="5"/>
      <c r="J10" s="5"/>
      <c r="K10" s="5"/>
    </row>
    <row r="11" spans="1:11" ht="22.5" customHeight="1">
      <c r="A11" s="20"/>
      <c r="B11" s="9" t="s">
        <v>14</v>
      </c>
      <c r="C11" s="6">
        <v>5800000</v>
      </c>
      <c r="D11" s="6"/>
      <c r="E11" s="6"/>
      <c r="F11" s="6">
        <v>5800000</v>
      </c>
      <c r="G11" s="6">
        <v>247185.69</v>
      </c>
      <c r="H11" s="6">
        <f>SUM(F11-G11)</f>
        <v>5552814.31</v>
      </c>
      <c r="I11" s="6" t="s">
        <v>4</v>
      </c>
      <c r="J11" s="6" t="s">
        <v>4</v>
      </c>
      <c r="K11" s="6" t="s">
        <v>4</v>
      </c>
    </row>
    <row r="12" spans="1:11" ht="75">
      <c r="A12" s="20">
        <v>3</v>
      </c>
      <c r="B12" s="8" t="s">
        <v>17</v>
      </c>
      <c r="C12" s="5">
        <f aca="true" t="shared" si="0" ref="C12:H12">C13</f>
        <v>60825.8</v>
      </c>
      <c r="D12" s="5"/>
      <c r="E12" s="5"/>
      <c r="F12" s="5">
        <f t="shared" si="0"/>
        <v>60825.8</v>
      </c>
      <c r="G12" s="5">
        <f t="shared" si="0"/>
        <v>0</v>
      </c>
      <c r="H12" s="5">
        <f t="shared" si="0"/>
        <v>60825.8</v>
      </c>
      <c r="I12" s="5"/>
      <c r="J12" s="5"/>
      <c r="K12" s="5"/>
    </row>
    <row r="13" spans="1:14" ht="56.25">
      <c r="A13" s="20"/>
      <c r="B13" s="18" t="s">
        <v>19</v>
      </c>
      <c r="C13" s="6">
        <v>60825.8</v>
      </c>
      <c r="D13" s="6"/>
      <c r="E13" s="6"/>
      <c r="F13" s="16">
        <f>60825.8-25558.54+25558.54</f>
        <v>60825.8</v>
      </c>
      <c r="G13" s="6">
        <v>0</v>
      </c>
      <c r="H13" s="6">
        <f>SUM(F13-G13)</f>
        <v>60825.8</v>
      </c>
      <c r="I13" s="6" t="s">
        <v>4</v>
      </c>
      <c r="J13" s="6" t="s">
        <v>4</v>
      </c>
      <c r="K13" s="6" t="s">
        <v>4</v>
      </c>
      <c r="N13" s="3"/>
    </row>
    <row r="14" spans="1:11" s="2" customFormat="1" ht="18.75">
      <c r="A14" s="20"/>
      <c r="B14" s="7" t="s">
        <v>13</v>
      </c>
      <c r="C14" s="5">
        <f aca="true" t="shared" si="1" ref="C14:H14">C10+C12</f>
        <v>5860825.8</v>
      </c>
      <c r="D14" s="5">
        <f t="shared" si="1"/>
        <v>0</v>
      </c>
      <c r="E14" s="5">
        <f t="shared" si="1"/>
        <v>0</v>
      </c>
      <c r="F14" s="5">
        <f t="shared" si="1"/>
        <v>5860825.8</v>
      </c>
      <c r="G14" s="5">
        <f t="shared" si="1"/>
        <v>247185.69</v>
      </c>
      <c r="H14" s="5">
        <f t="shared" si="1"/>
        <v>5613640.109999999</v>
      </c>
      <c r="I14" s="5"/>
      <c r="J14" s="5"/>
      <c r="K14" s="5"/>
    </row>
    <row r="15" spans="1:11" s="2" customFormat="1" ht="75">
      <c r="A15" s="20">
        <v>4</v>
      </c>
      <c r="B15" s="8" t="s">
        <v>17</v>
      </c>
      <c r="C15" s="5">
        <f aca="true" t="shared" si="2" ref="C15:H15">C16</f>
        <v>193887.26</v>
      </c>
      <c r="D15" s="5">
        <f>D16</f>
        <v>-46557.1</v>
      </c>
      <c r="E15" s="5">
        <f>E16</f>
        <v>-46557.1</v>
      </c>
      <c r="F15" s="5">
        <f t="shared" si="2"/>
        <v>147330.16</v>
      </c>
      <c r="G15" s="5">
        <f>G16</f>
        <v>0</v>
      </c>
      <c r="H15" s="5">
        <f t="shared" si="2"/>
        <v>147330.16</v>
      </c>
      <c r="I15" s="5"/>
      <c r="J15" s="5"/>
      <c r="K15" s="5"/>
    </row>
    <row r="16" spans="1:11" s="2" customFormat="1" ht="37.5">
      <c r="A16" s="20"/>
      <c r="B16" s="18" t="s">
        <v>18</v>
      </c>
      <c r="C16" s="6">
        <v>193887.26</v>
      </c>
      <c r="D16" s="6">
        <v>-46557.1</v>
      </c>
      <c r="E16" s="6">
        <v>-46557.1</v>
      </c>
      <c r="F16" s="16">
        <f>193887.26-20998.56-25558.54</f>
        <v>147330.16</v>
      </c>
      <c r="G16" s="6">
        <v>0</v>
      </c>
      <c r="H16" s="6">
        <f>SUM(F16-G16)</f>
        <v>147330.16</v>
      </c>
      <c r="I16" s="6" t="s">
        <v>4</v>
      </c>
      <c r="J16" s="6" t="s">
        <v>4</v>
      </c>
      <c r="K16" s="6" t="s">
        <v>4</v>
      </c>
    </row>
    <row r="17" spans="1:11" s="2" customFormat="1" ht="18.75">
      <c r="A17" s="20"/>
      <c r="B17" s="7" t="s">
        <v>16</v>
      </c>
      <c r="C17" s="5">
        <f aca="true" t="shared" si="3" ref="C17:H17">C15</f>
        <v>193887.26</v>
      </c>
      <c r="D17" s="5">
        <f t="shared" si="3"/>
        <v>-46557.1</v>
      </c>
      <c r="E17" s="5">
        <f t="shared" si="3"/>
        <v>-46557.1</v>
      </c>
      <c r="F17" s="5">
        <f>F15</f>
        <v>147330.16</v>
      </c>
      <c r="G17" s="5">
        <f t="shared" si="3"/>
        <v>0</v>
      </c>
      <c r="H17" s="5">
        <f t="shared" si="3"/>
        <v>147330.16</v>
      </c>
      <c r="I17" s="5"/>
      <c r="J17" s="5"/>
      <c r="K17" s="5"/>
    </row>
    <row r="18" spans="1:11" s="2" customFormat="1" ht="37.5">
      <c r="A18" s="20">
        <v>5</v>
      </c>
      <c r="B18" s="8" t="s">
        <v>26</v>
      </c>
      <c r="C18" s="5"/>
      <c r="D18" s="5">
        <f>D19+D20+D21+D22+D23+D24+D25+D26+D27</f>
        <v>84280</v>
      </c>
      <c r="E18" s="5">
        <f>E19+E20+E21+E22+E23+E24+E25+E26+E27</f>
        <v>84280</v>
      </c>
      <c r="F18" s="5">
        <f>F19+F20+F21+F22+F23+F24+F25+F26+F27</f>
        <v>84280</v>
      </c>
      <c r="G18" s="5">
        <f>G19+G20+G21+G22+G23+G24+G25+G26+G27</f>
        <v>73380</v>
      </c>
      <c r="H18" s="5">
        <f>H19+H20+H21+H22+H23+H24+H25+H26+H27</f>
        <v>10900</v>
      </c>
      <c r="I18" s="5">
        <f>I19+I20+I21+I22+I27</f>
        <v>53580</v>
      </c>
      <c r="J18" s="5">
        <f>J19+J20+J21+J22+J27</f>
        <v>53580</v>
      </c>
      <c r="K18" s="5">
        <f>K19+K20+K21+K22+K27</f>
        <v>0</v>
      </c>
    </row>
    <row r="19" spans="1:11" s="2" customFormat="1" ht="37.5">
      <c r="A19" s="20"/>
      <c r="B19" s="13" t="s">
        <v>28</v>
      </c>
      <c r="C19" s="6" t="s">
        <v>27</v>
      </c>
      <c r="D19" s="6">
        <v>2100</v>
      </c>
      <c r="E19" s="6">
        <v>2100</v>
      </c>
      <c r="F19" s="6">
        <v>2100</v>
      </c>
      <c r="G19" s="6">
        <v>2100</v>
      </c>
      <c r="H19" s="6">
        <f aca="true" t="shared" si="4" ref="H19:H26">SUM(F19-G19)</f>
        <v>0</v>
      </c>
      <c r="I19" s="6">
        <v>2100</v>
      </c>
      <c r="J19" s="6">
        <v>2100</v>
      </c>
      <c r="K19" s="6">
        <f>G19-J19</f>
        <v>0</v>
      </c>
    </row>
    <row r="20" spans="1:11" s="2" customFormat="1" ht="56.25">
      <c r="A20" s="20"/>
      <c r="B20" s="13" t="s">
        <v>29</v>
      </c>
      <c r="C20" s="6" t="s">
        <v>27</v>
      </c>
      <c r="D20" s="6">
        <v>19700</v>
      </c>
      <c r="E20" s="6">
        <v>19700</v>
      </c>
      <c r="F20" s="6">
        <v>19700</v>
      </c>
      <c r="G20" s="6">
        <v>19700</v>
      </c>
      <c r="H20" s="6">
        <f t="shared" si="4"/>
        <v>0</v>
      </c>
      <c r="I20" s="6">
        <v>19700</v>
      </c>
      <c r="J20" s="6">
        <v>19700</v>
      </c>
      <c r="K20" s="6">
        <f>G20-J20</f>
        <v>0</v>
      </c>
    </row>
    <row r="21" spans="1:11" s="2" customFormat="1" ht="37.5">
      <c r="A21" s="20"/>
      <c r="B21" s="13" t="s">
        <v>30</v>
      </c>
      <c r="C21" s="6" t="s">
        <v>27</v>
      </c>
      <c r="D21" s="6">
        <v>7400</v>
      </c>
      <c r="E21" s="6">
        <v>7400</v>
      </c>
      <c r="F21" s="6">
        <v>7400</v>
      </c>
      <c r="G21" s="6">
        <v>7400</v>
      </c>
      <c r="H21" s="6">
        <f t="shared" si="4"/>
        <v>0</v>
      </c>
      <c r="I21" s="6">
        <v>7400</v>
      </c>
      <c r="J21" s="6">
        <v>7400</v>
      </c>
      <c r="K21" s="6">
        <f>G21-J21</f>
        <v>0</v>
      </c>
    </row>
    <row r="22" spans="1:11" s="2" customFormat="1" ht="37.5">
      <c r="A22" s="20"/>
      <c r="B22" s="13" t="s">
        <v>31</v>
      </c>
      <c r="C22" s="6" t="s">
        <v>27</v>
      </c>
      <c r="D22" s="6">
        <f>5000+2380</f>
        <v>7380</v>
      </c>
      <c r="E22" s="6">
        <f>5000+2380</f>
        <v>7380</v>
      </c>
      <c r="F22" s="6">
        <f>5000+2380</f>
        <v>7380</v>
      </c>
      <c r="G22" s="6">
        <v>7380</v>
      </c>
      <c r="H22" s="6">
        <f t="shared" si="4"/>
        <v>0</v>
      </c>
      <c r="I22" s="6">
        <v>7380</v>
      </c>
      <c r="J22" s="6">
        <v>7380</v>
      </c>
      <c r="K22" s="6">
        <f>G22-J22</f>
        <v>0</v>
      </c>
    </row>
    <row r="23" spans="1:11" s="2" customFormat="1" ht="56.25">
      <c r="A23" s="20"/>
      <c r="B23" s="15" t="s">
        <v>33</v>
      </c>
      <c r="C23" s="6" t="s">
        <v>27</v>
      </c>
      <c r="D23" s="16">
        <v>2500</v>
      </c>
      <c r="E23" s="6">
        <v>2500</v>
      </c>
      <c r="F23" s="6">
        <v>2500</v>
      </c>
      <c r="G23" s="6">
        <v>2500</v>
      </c>
      <c r="H23" s="6">
        <f t="shared" si="4"/>
        <v>0</v>
      </c>
      <c r="I23" s="6" t="s">
        <v>4</v>
      </c>
      <c r="J23" s="6" t="s">
        <v>4</v>
      </c>
      <c r="K23" s="6" t="s">
        <v>4</v>
      </c>
    </row>
    <row r="24" spans="1:11" s="2" customFormat="1" ht="24.75" customHeight="1">
      <c r="A24" s="20"/>
      <c r="B24" s="15" t="s">
        <v>34</v>
      </c>
      <c r="C24" s="6" t="s">
        <v>27</v>
      </c>
      <c r="D24" s="16">
        <v>10900</v>
      </c>
      <c r="E24" s="6">
        <v>10900</v>
      </c>
      <c r="F24" s="6">
        <v>10900</v>
      </c>
      <c r="G24" s="6">
        <v>0</v>
      </c>
      <c r="H24" s="6">
        <f t="shared" si="4"/>
        <v>10900</v>
      </c>
      <c r="I24" s="6" t="s">
        <v>4</v>
      </c>
      <c r="J24" s="6" t="s">
        <v>4</v>
      </c>
      <c r="K24" s="6" t="s">
        <v>4</v>
      </c>
    </row>
    <row r="25" spans="1:11" s="2" customFormat="1" ht="24.75" customHeight="1">
      <c r="A25" s="20"/>
      <c r="B25" s="15" t="s">
        <v>35</v>
      </c>
      <c r="C25" s="6" t="s">
        <v>27</v>
      </c>
      <c r="D25" s="16">
        <v>6500</v>
      </c>
      <c r="E25" s="6">
        <v>6500</v>
      </c>
      <c r="F25" s="6">
        <v>6500</v>
      </c>
      <c r="G25" s="6">
        <v>6500</v>
      </c>
      <c r="H25" s="6">
        <f t="shared" si="4"/>
        <v>0</v>
      </c>
      <c r="I25" s="6" t="s">
        <v>4</v>
      </c>
      <c r="J25" s="6" t="s">
        <v>4</v>
      </c>
      <c r="K25" s="6" t="s">
        <v>4</v>
      </c>
    </row>
    <row r="26" spans="1:65" s="2" customFormat="1" ht="18.75">
      <c r="A26" s="20"/>
      <c r="B26" s="15" t="s">
        <v>36</v>
      </c>
      <c r="C26" s="6" t="s">
        <v>27</v>
      </c>
      <c r="D26" s="16">
        <v>10800</v>
      </c>
      <c r="E26" s="6">
        <v>10800</v>
      </c>
      <c r="F26" s="6">
        <v>10800</v>
      </c>
      <c r="G26" s="6">
        <v>10800</v>
      </c>
      <c r="H26" s="6">
        <f t="shared" si="4"/>
        <v>0</v>
      </c>
      <c r="I26" s="6" t="s">
        <v>4</v>
      </c>
      <c r="J26" s="6" t="s">
        <v>4</v>
      </c>
      <c r="K26" s="6" t="s">
        <v>4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</row>
    <row r="27" spans="1:65" s="17" customFormat="1" ht="56.25">
      <c r="A27" s="14"/>
      <c r="B27" s="15" t="s">
        <v>41</v>
      </c>
      <c r="C27" s="16" t="s">
        <v>27</v>
      </c>
      <c r="D27" s="16">
        <v>17000</v>
      </c>
      <c r="E27" s="16">
        <v>17000</v>
      </c>
      <c r="F27" s="16">
        <v>17000</v>
      </c>
      <c r="G27" s="16">
        <v>17000</v>
      </c>
      <c r="H27" s="16">
        <f>SUM(F27-G27)</f>
        <v>0</v>
      </c>
      <c r="I27" s="16">
        <v>17000</v>
      </c>
      <c r="J27" s="16">
        <v>17000</v>
      </c>
      <c r="K27" s="16">
        <f>G27-J27</f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</row>
    <row r="28" spans="1:65" s="2" customFormat="1" ht="131.25">
      <c r="A28" s="20">
        <v>6</v>
      </c>
      <c r="B28" s="8" t="s">
        <v>43</v>
      </c>
      <c r="C28" s="5"/>
      <c r="D28" s="5">
        <f>D29+D30+D31</f>
        <v>1200000</v>
      </c>
      <c r="E28" s="5">
        <f>E29+E30+E31</f>
        <v>1200000</v>
      </c>
      <c r="F28" s="5">
        <f>F29+F30+F31</f>
        <v>1200000</v>
      </c>
      <c r="G28" s="5">
        <f>G29+G30+G31</f>
        <v>645658.5</v>
      </c>
      <c r="H28" s="5">
        <f>H29+H30+H31</f>
        <v>554341.5</v>
      </c>
      <c r="I28" s="5">
        <f>I29+I30</f>
        <v>800000</v>
      </c>
      <c r="J28" s="5">
        <f>J29+J30</f>
        <v>217639.3</v>
      </c>
      <c r="K28" s="5">
        <f>K29+K30</f>
        <v>428019.2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</row>
    <row r="29" spans="1:65" s="2" customFormat="1" ht="46.5" customHeight="1">
      <c r="A29" s="20"/>
      <c r="B29" s="9" t="s">
        <v>38</v>
      </c>
      <c r="C29" s="6" t="s">
        <v>27</v>
      </c>
      <c r="D29" s="6">
        <v>600000</v>
      </c>
      <c r="E29" s="6">
        <v>600000</v>
      </c>
      <c r="F29" s="6">
        <v>600000</v>
      </c>
      <c r="G29" s="6">
        <v>600000</v>
      </c>
      <c r="H29" s="6">
        <f>SUM(F29-G29)</f>
        <v>0</v>
      </c>
      <c r="I29" s="6">
        <v>600000</v>
      </c>
      <c r="J29" s="6">
        <v>180000</v>
      </c>
      <c r="K29" s="6">
        <f>G29-J29</f>
        <v>420000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</row>
    <row r="30" spans="1:65" s="2" customFormat="1" ht="136.5" customHeight="1">
      <c r="A30" s="20"/>
      <c r="B30" s="9" t="s">
        <v>37</v>
      </c>
      <c r="C30" s="6" t="s">
        <v>27</v>
      </c>
      <c r="D30" s="6">
        <v>200000</v>
      </c>
      <c r="E30" s="6">
        <v>200000</v>
      </c>
      <c r="F30" s="6">
        <v>200000</v>
      </c>
      <c r="G30" s="6">
        <v>45658.5</v>
      </c>
      <c r="H30" s="6">
        <f>SUM(F30-G30)</f>
        <v>154341.5</v>
      </c>
      <c r="I30" s="6">
        <v>200000</v>
      </c>
      <c r="J30" s="6">
        <v>37639.3</v>
      </c>
      <c r="K30" s="6">
        <f>G30-J30</f>
        <v>8019.199999999997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</row>
    <row r="31" spans="1:65" s="2" customFormat="1" ht="45" customHeight="1">
      <c r="A31" s="20"/>
      <c r="B31" s="9" t="s">
        <v>42</v>
      </c>
      <c r="C31" s="6" t="s">
        <v>27</v>
      </c>
      <c r="D31" s="6">
        <v>400000</v>
      </c>
      <c r="E31" s="6">
        <v>400000</v>
      </c>
      <c r="F31" s="6">
        <v>400000</v>
      </c>
      <c r="G31" s="6">
        <v>0</v>
      </c>
      <c r="H31" s="6">
        <f>SUM(F31-G31)</f>
        <v>400000</v>
      </c>
      <c r="I31" s="6" t="s">
        <v>4</v>
      </c>
      <c r="J31" s="6" t="s">
        <v>4</v>
      </c>
      <c r="K31" s="6" t="s">
        <v>4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</row>
    <row r="32" spans="1:65" s="2" customFormat="1" ht="75">
      <c r="A32" s="20">
        <v>7</v>
      </c>
      <c r="B32" s="8" t="s">
        <v>17</v>
      </c>
      <c r="C32" s="5" t="str">
        <f aca="true" t="shared" si="5" ref="C32:H32">C33</f>
        <v>Х</v>
      </c>
      <c r="D32" s="5">
        <f t="shared" si="5"/>
        <v>149008.21</v>
      </c>
      <c r="E32" s="5">
        <f t="shared" si="5"/>
        <v>149008.21</v>
      </c>
      <c r="F32" s="5">
        <f t="shared" si="5"/>
        <v>149008.21</v>
      </c>
      <c r="G32" s="5">
        <f t="shared" si="5"/>
        <v>0</v>
      </c>
      <c r="H32" s="5">
        <f t="shared" si="5"/>
        <v>149008.21</v>
      </c>
      <c r="I32" s="5"/>
      <c r="J32" s="5"/>
      <c r="K32" s="5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</row>
    <row r="33" spans="1:65" s="2" customFormat="1" ht="37.5">
      <c r="A33" s="20"/>
      <c r="B33" s="9" t="s">
        <v>18</v>
      </c>
      <c r="C33" s="6" t="s">
        <v>27</v>
      </c>
      <c r="D33" s="16">
        <f>11270+17797.73+119940.48</f>
        <v>149008.21</v>
      </c>
      <c r="E33" s="6">
        <f>11270+17797.73+119940.48</f>
        <v>149008.21</v>
      </c>
      <c r="F33" s="6">
        <v>149008.21</v>
      </c>
      <c r="G33" s="6">
        <v>0</v>
      </c>
      <c r="H33" s="6">
        <f>SUM(F33-G33)</f>
        <v>149008.21</v>
      </c>
      <c r="I33" s="6" t="s">
        <v>4</v>
      </c>
      <c r="J33" s="6" t="s">
        <v>4</v>
      </c>
      <c r="K33" s="6" t="s">
        <v>4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</row>
    <row r="34" spans="1:65" s="2" customFormat="1" ht="37.5">
      <c r="A34" s="20">
        <v>8</v>
      </c>
      <c r="B34" s="8" t="s">
        <v>39</v>
      </c>
      <c r="C34" s="5" t="str">
        <f aca="true" t="shared" si="6" ref="C34:H34">C35</f>
        <v>Х</v>
      </c>
      <c r="D34" s="5">
        <f t="shared" si="6"/>
        <v>400000</v>
      </c>
      <c r="E34" s="5">
        <f t="shared" si="6"/>
        <v>400000</v>
      </c>
      <c r="F34" s="5">
        <f t="shared" si="6"/>
        <v>400000</v>
      </c>
      <c r="G34" s="5">
        <f t="shared" si="6"/>
        <v>0</v>
      </c>
      <c r="H34" s="5">
        <f t="shared" si="6"/>
        <v>400000</v>
      </c>
      <c r="I34" s="5"/>
      <c r="J34" s="5"/>
      <c r="K34" s="5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</row>
    <row r="35" spans="1:65" s="2" customFormat="1" ht="37.5">
      <c r="A35" s="20"/>
      <c r="B35" s="9" t="s">
        <v>40</v>
      </c>
      <c r="C35" s="6" t="s">
        <v>27</v>
      </c>
      <c r="D35" s="6">
        <v>400000</v>
      </c>
      <c r="E35" s="6">
        <v>400000</v>
      </c>
      <c r="F35" s="6">
        <v>400000</v>
      </c>
      <c r="G35" s="6">
        <v>0</v>
      </c>
      <c r="H35" s="6">
        <f>SUM(F35-G35)</f>
        <v>400000</v>
      </c>
      <c r="I35" s="6" t="s">
        <v>4</v>
      </c>
      <c r="J35" s="6" t="s">
        <v>4</v>
      </c>
      <c r="K35" s="6" t="s">
        <v>4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</row>
    <row r="36" spans="1:65" s="2" customFormat="1" ht="18.75">
      <c r="A36" s="20"/>
      <c r="B36" s="7" t="s">
        <v>32</v>
      </c>
      <c r="C36" s="5" t="str">
        <f>C21</f>
        <v>Х</v>
      </c>
      <c r="D36" s="5">
        <f aca="true" t="shared" si="7" ref="D36:K36">D18+D28+D32+D34</f>
        <v>1833288.21</v>
      </c>
      <c r="E36" s="5">
        <f t="shared" si="7"/>
        <v>1833288.21</v>
      </c>
      <c r="F36" s="5">
        <f t="shared" si="7"/>
        <v>1833288.21</v>
      </c>
      <c r="G36" s="5">
        <f t="shared" si="7"/>
        <v>719038.5</v>
      </c>
      <c r="H36" s="5">
        <f t="shared" si="7"/>
        <v>1114249.71</v>
      </c>
      <c r="I36" s="5">
        <f t="shared" si="7"/>
        <v>853580</v>
      </c>
      <c r="J36" s="5">
        <f t="shared" si="7"/>
        <v>271219.3</v>
      </c>
      <c r="K36" s="5">
        <f t="shared" si="7"/>
        <v>428019.2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</row>
    <row r="37" spans="1:65" s="2" customFormat="1" ht="18.75">
      <c r="A37" s="20"/>
      <c r="B37" s="7" t="s">
        <v>2</v>
      </c>
      <c r="C37" s="5">
        <f>C9+C14+C17</f>
        <v>6071275.31</v>
      </c>
      <c r="D37" s="5">
        <f>D36+D9+D14+D16</f>
        <v>1770168.8599999999</v>
      </c>
      <c r="E37" s="5">
        <f>E36+E9+E14+E16</f>
        <v>1770168.8599999999</v>
      </c>
      <c r="F37" s="5">
        <f aca="true" t="shared" si="8" ref="F37:K37">F9+F14+F36+F17</f>
        <v>7841444.17</v>
      </c>
      <c r="G37" s="5">
        <f t="shared" si="8"/>
        <v>966224.19</v>
      </c>
      <c r="H37" s="5">
        <f t="shared" si="8"/>
        <v>6875219.9799999995</v>
      </c>
      <c r="I37" s="5">
        <f t="shared" si="8"/>
        <v>853580</v>
      </c>
      <c r="J37" s="5">
        <f t="shared" si="8"/>
        <v>271219.3</v>
      </c>
      <c r="K37" s="5">
        <f t="shared" si="8"/>
        <v>428019.2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</row>
    <row r="38" spans="1:11" ht="18.75">
      <c r="A38" s="10"/>
      <c r="B38" s="11"/>
      <c r="C38" s="12"/>
      <c r="D38" s="12"/>
      <c r="E38" s="12"/>
      <c r="F38" s="12"/>
      <c r="G38" s="12"/>
      <c r="H38" s="12"/>
      <c r="I38" s="12"/>
      <c r="J38" s="12"/>
      <c r="K38" s="12"/>
    </row>
  </sheetData>
  <sheetProtection/>
  <autoFilter ref="A5:K37"/>
  <mergeCells count="9">
    <mergeCell ref="I1:K1"/>
    <mergeCell ref="A2:K2"/>
    <mergeCell ref="A4:A5"/>
    <mergeCell ref="B4:B5"/>
    <mergeCell ref="C4:C5"/>
    <mergeCell ref="D4:D5"/>
    <mergeCell ref="E4:E5"/>
    <mergeCell ref="F4:H4"/>
    <mergeCell ref="I4:K4"/>
  </mergeCells>
  <printOptions/>
  <pageMargins left="0.2362204724409449" right="0.2362204724409449" top="0.6692913385826772" bottom="0.5511811023622047" header="0.6692913385826772" footer="0.35433070866141736"/>
  <pageSetup fitToHeight="0" fitToWidth="1" horizontalDpi="600" verticalDpi="600" orientation="landscape" paperSize="9" scale="56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brushkova</dc:creator>
  <cp:keywords/>
  <dc:description/>
  <cp:lastModifiedBy>purtova1</cp:lastModifiedBy>
  <cp:lastPrinted>2021-09-22T12:43:29Z</cp:lastPrinted>
  <dcterms:created xsi:type="dcterms:W3CDTF">2013-10-15T04:24:57Z</dcterms:created>
  <dcterms:modified xsi:type="dcterms:W3CDTF">2021-10-19T11:41:45Z</dcterms:modified>
  <cp:category/>
  <cp:version/>
  <cp:contentType/>
  <cp:contentStatus/>
</cp:coreProperties>
</file>