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450" windowHeight="10320" activeTab="0"/>
  </bookViews>
  <sheets>
    <sheet name="межбюджетные трансферты" sheetId="1" r:id="rId1"/>
  </sheets>
  <definedNames>
    <definedName name="_xlnm._FilterDatabase" localSheetId="0" hidden="1">'межбюджетные трансферты'!$A$6:$J$70</definedName>
    <definedName name="_xlnm.Print_Titles" localSheetId="0">'межбюджетные трансферты'!$5:$6</definedName>
    <definedName name="_xlnm.Print_Area" localSheetId="0">'межбюджетные трансферты'!$A$1:$J$70</definedName>
  </definedNames>
  <calcPr fullCalcOnLoad="1"/>
</workbook>
</file>

<file path=xl/sharedStrings.xml><?xml version="1.0" encoding="utf-8"?>
<sst xmlns="http://schemas.openxmlformats.org/spreadsheetml/2006/main" count="202" uniqueCount="176">
  <si>
    <t>Итого</t>
  </si>
  <si>
    <t>1</t>
  </si>
  <si>
    <t>Дотации:</t>
  </si>
  <si>
    <t>Субсидии:</t>
  </si>
  <si>
    <t>Субвенции:</t>
  </si>
  <si>
    <t>Субсидии на содержание автомобильных дорог общего пользования местного значения</t>
  </si>
  <si>
    <t>5</t>
  </si>
  <si>
    <t>3</t>
  </si>
  <si>
    <t>№</t>
  </si>
  <si>
    <t>4</t>
  </si>
  <si>
    <t>рублей</t>
  </si>
  <si>
    <t>2</t>
  </si>
  <si>
    <t>Основание</t>
  </si>
  <si>
    <t>Наименование межбюджетных трансфертов</t>
  </si>
  <si>
    <t xml:space="preserve">Государственная программа Республики Коми "Социальная защита населения"
Подпрограмма "Государственные социальные обязательства в сфере социальной защиты населения"
</t>
  </si>
  <si>
    <t xml:space="preserve">Государственная программа Республики Коми "Социальная защита населения" Подпрограмма "Государственные социальные обязательства в сфере социальной защиты населения"
</t>
  </si>
  <si>
    <t>Непрограммные направления деятельности</t>
  </si>
  <si>
    <t>Государственная программа Республики Коми "Развитие образования" Подпрограмма "Развитие системы дошкольного, общего и дополнительного образования в Республике Коми"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</si>
  <si>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</si>
  <si>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</si>
  <si>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</si>
  <si>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7</t>
  </si>
  <si>
    <t>6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</si>
  <si>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</si>
  <si>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Субсидии на проведение комплексных кадастровых работ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</si>
  <si>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</si>
  <si>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</si>
  <si>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 xml:space="preserve"> Субвенции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</si>
  <si>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</si>
  <si>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</si>
  <si>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6 статьи 1, статьями 2, 2(1)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</si>
  <si>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</si>
  <si>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</si>
  <si>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мероприятия по проведению оздоровительной кампании детей</t>
  </si>
  <si>
    <t>Субсидии на строительство и реконструкцию (модернизацию) объектов питьевого водоснабжения</t>
  </si>
  <si>
    <t>Субсидии на оплату муниципальными учреждениями расходов по коммунальным услугам</t>
  </si>
  <si>
    <t>Субсидии на софинансирование расходных обязательств органов местного самоуправления, связанных с повышением оплаты труда работникам в сфере культуры</t>
  </si>
  <si>
    <t>Субсидии на строительство и реконструкцию спортивных объектов для муниципальных нужд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</si>
  <si>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</si>
  <si>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поддержку отрасли культуры</t>
  </si>
  <si>
    <t>Субсидии на укрепление материально-технической базы муниципальных учреждений сферы культуры</t>
  </si>
  <si>
    <t>Субсидии на реализацию народных проектов в сфере образования, прошедших отбор в рамках проекта "Народный бюджет"</t>
  </si>
  <si>
    <t>2023</t>
  </si>
  <si>
    <t>2024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</si>
  <si>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</si>
  <si>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 xml:space="preserve">Субсидии на укрепление материально-технической базы и создание безопасных условий в организациях в сфере образования в Республике Коми </t>
  </si>
  <si>
    <t>Субсидии на организацию бесплатного горячего питания обучающихся, получающих начальное общее образование в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</si>
  <si>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</si>
  <si>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</si>
  <si>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благоустройства, прошедших отбор в рамках проекта "Народный бюджет"</t>
  </si>
  <si>
    <t>Государственная программа Республики Коми "Развитие транспортной системы" Подпрограмма  "Развитие дорожного хозяйства
Республики Коми"</t>
  </si>
  <si>
    <t>Закон Республики Коми "О республиканском бюджете Республики Коми"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</si>
  <si>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</si>
  <si>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 xml:space="preserve">Государственная программа Республики Коми
"Развитие сельского хозяйства и регулирование рынков
сельскохозяйственной продукции, сырья и продовольствия,
развитие рыбохозяйственного комплекса"
Подпрограмма "Обеспечение ветеринарного
благополучия на территории Республики Коми"
</t>
  </si>
  <si>
    <t>Государственная программа Республики Коми "Развитие строительства, обеспечение доступным и комфортным жильем и коммунальными услугами граждан" Подпрограмма "Создание условий
для обеспечения доступным и комфортным жильем
населения Республики Коми"</t>
  </si>
  <si>
    <t>Государственная программа Республики Коми  "Развитие строительства, обеспечение доступным и комфортным жильем и коммунальными услугами граждан"  Подпрограмма "Обеспечение реализации государственной программы"</t>
  </si>
  <si>
    <t>Государственная программа Республики Коми "Развитие строительства, обеспечение доступным и комфортным жильем и коммунальными услугами граждан"  Подпрограмма "Создание условий
для обеспечения качественными и доступными коммунальными
услугами населения Республики Коми"</t>
  </si>
  <si>
    <t>Государственная программа Республики Коми "Развитие образования"  Подпрограмма "Дети и молодежь Республики Коми"</t>
  </si>
  <si>
    <t xml:space="preserve">Государственная программа Республики Коми "Развитие образования" Подпрограмма "Развитие системы дошкольного, общего и дополнительного образования в Республике Коми"
</t>
  </si>
  <si>
    <t>Государственная программа Республики Коми "Управление государственным имуществом Республики Коми" Подпрограмма "Развитие структуры государственного имущества"</t>
  </si>
  <si>
    <t xml:space="preserve">Государственная программа Республики Коми "Развитие физической культуры и спорта"  Подпрограмма "Развитие физической культуры и массового спорта"
</t>
  </si>
  <si>
    <t>Государственная программа Республики Коми "Развитие культуры и туризма" Подпрограмма "Обеспечение реализации государственной программы"</t>
  </si>
  <si>
    <t>Государственная программа Республики Коми "Информационное общество" Подпрограмма "Безопасная информационно-телекоммуникационная инфраструктура"</t>
  </si>
  <si>
    <t>Государственная программа Республики Коми "Развитие транспортной системы" Подпрограмма  "Развитие дорожного хозяйства Республики Коми"</t>
  </si>
  <si>
    <t>Государственная программа Республики Коми "Развитие транспортной системы" 
Подпрограмма "Развитие автомобильного,
железнодорожного, воздушного и водного видов транспорта в Республике Коми"</t>
  </si>
  <si>
    <t xml:space="preserve">Государственная программа Республики Коми
"Развитие строительства, обеспечение доступным и комфортным
жильем и коммунальными услугами граждан" Подпрограмма "Формирование современной
городской и сельской среды"
</t>
  </si>
  <si>
    <t>Государственная программа Республики Коми "Развитие строительства, обеспечение доступным и комфортным
жильем и коммунальными услугами граждан"
Подпрограмма "Формирование современной городской и сельской среды"</t>
  </si>
  <si>
    <t>Государственная программа Республики Коми "Развитие образования" Подпрограмма "Дети и молодежь Республики Коми"</t>
  </si>
  <si>
    <t>Государственная программа Республики Коми "Развитие физической культуры и спорта" Подпрограмма "Развитие спорта высших достижений и системы подготовки спортивного резерва"</t>
  </si>
  <si>
    <t>Государственная программа Республики Коми "Развитие строительства, обеспечение доступным и комфортным жильем и коммунальными услугами граждан"
Подпрограмма "Обеспечение реализации государственной программы"</t>
  </si>
  <si>
    <t>Государственная программа Республики Коми "Социальная защита населения"  Подпрограмма "Обеспечение реализации
государственной программы"</t>
  </si>
  <si>
    <t xml:space="preserve">Государственная программа Республики Коми
"Обеспечение общественного порядка и противодействие
преступности" 
Подпрограмма "Профилактика преступлений и иных правонарушений"
</t>
  </si>
  <si>
    <t>2025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</si>
  <si>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</si>
  <si>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 xml:space="preserve">Субвенция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</si>
  <si>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Субсидии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</si>
  <si>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Субсидии на реализацию народных проектов в сфере дорожной деятельности, прошедших отбор в рамках проекта "Народный бюджет"</t>
  </si>
  <si>
    <t>Субсидии на реализацию народных проектов в сфере малого и среднего предпринимательства, прошедших отбор в рамках проекта "Народный бюджет"</t>
  </si>
  <si>
    <t>Субвенции на осуществление государственного полномочия Республики Коми по организации 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</si>
  <si>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</si>
  <si>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</si>
  <si>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>Субсидии на поддержку муниципальных программ формирования современной городской среды</t>
  </si>
  <si>
    <t xml:space="preserve"> Государственная программа Республики Коми "Развитие культуры и туризма" Подпрограмма "Доступность объектов сферы культуры, культурных и исторических ценностей""
</t>
  </si>
  <si>
    <t xml:space="preserve">Государственная программа Республики Коми "Развитие экономики и промышленности" 
Подпрограмма "Малое и среднее предпринимательство в Республике Коми"
</t>
  </si>
  <si>
    <t>Приложение 2</t>
  </si>
  <si>
    <t>к пояснительной записке</t>
  </si>
  <si>
    <t>2026</t>
  </si>
  <si>
    <t>Отклонение 
2024 г. к 2023 г. 
 (гр.5-гр.4)</t>
  </si>
  <si>
    <t>Отклонение 
2025 г. к 2024 г. 
 (гр.6-гр.5)</t>
  </si>
  <si>
    <t>Отклонение 
2026 г. к 2025 г. 
 (гр.7-гр.6)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</si>
  <si>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 за участие в проекте "Народный бюджет" и реализацию народных проектов</t>
  </si>
  <si>
    <t>1.1</t>
  </si>
  <si>
    <t>1.2</t>
  </si>
  <si>
    <t>1.3</t>
  </si>
  <si>
    <t>Субсидии на государственную поддержку спортивных организаций, входящих в систему спортивной подготовки</t>
  </si>
  <si>
    <t>Субсидии на оснащение объектов спортивной инфраструктуры спортивно-технологическим оборудованием</t>
  </si>
  <si>
    <t>Субсидии на реализацию программы комплексного развития молодежной политики в регионах Российской Федерации "Регион для молодых"</t>
  </si>
  <si>
    <t>Субсидии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</si>
  <si>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Субсидия на реализацию народных проектов в сфере охраны окружающей среды, прошедших отбор в рамках проекта "Народный бюджет"</t>
  </si>
  <si>
    <t>Субсидии на софинансирование расходных обязательств органов местного самоуправления в Республике Коми, возникающих при выполнении органами местного самоуправления полномочий по вопросам местного значения по предоставлению помещения для работы на обслуживаемом административном участке сотруднику, замещающему должность участкового уполномоченного полиции</t>
  </si>
  <si>
    <t xml:space="preserve">Субвенции на компенсацию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</si>
  <si>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 xml:space="preserve"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</si>
  <si>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</si>
  <si>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</si>
  <si>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</si>
  <si>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педагогическим работникам общеобразовательных организаций</t>
  </si>
  <si>
    <t xml:space="preserve">Государственная программа Республики Коми "Защита населения и территории от черезвычайных ситуаций, обеспечение пожарной безопасности и безопасности людей на водных объектах" 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 в Республике Коми, гражданская оборона"
</t>
  </si>
  <si>
    <t>Субсидии на 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</si>
  <si>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 xml:space="preserve">Государственная программа Республики Коми "Воспроизводство и использование природных ресурсов и охрана окружающей среды" Подпрограмма "Воспроизводство и использование природных ресурсов"
</t>
  </si>
  <si>
    <t xml:space="preserve">Государственная программа Республики Коми "Обеспечение общественного порядка и противодействие преступности"
Подпрограмма "Профилактика преступлений и иных правонарушений"
</t>
  </si>
  <si>
    <t>Государственная программа Республики Коми "Развитие физической культуры и спорта" Подпрограмма "Развитие физической культуры и массового спорта"</t>
  </si>
  <si>
    <t xml:space="preserve">Государственная программа Республики Коми "Развитие культуры и туризма" Подпрограмма "Творческий потенциал населения Республики Коми"
</t>
  </si>
  <si>
    <t xml:space="preserve">Государственная программа Республики Коми "Социальная защита населения"
Подпрограмма "Поддержка социально ориентированных некоммерческих организаций"
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</si>
  <si>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</si>
  <si>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</si>
  <si>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</si>
  <si>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</si>
  <si>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</si>
  <si>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</si>
  <si>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</si>
  <si>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</si>
  <si>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</si>
  <si>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</si>
  <si>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</si>
  <si>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</si>
  <si>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</si>
  <si>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</si>
  <si>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</si>
  <si>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</si>
  <si>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</si>
  <si>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</si>
  <si>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</si>
  <si>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</si>
  <si>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</si>
  <si>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</si>
  <si>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</si>
  <si>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</si>
  <si>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</si>
  <si>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</si>
  <si>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</si>
  <si>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</si>
  <si>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</si>
  <si>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 xml:space="preserve">Государственная программа Республики Коми "Развитие строительства, обеспечение доступным и комфортным жильем и коммунальными услугами граждан" Подпрограмма "Создание условий для обеспечения качественными и доступными коммунальными услугами населения Республики Коми"
</t>
  </si>
  <si>
    <t xml:space="preserve">Субвенции на 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</si>
  <si>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</si>
  <si>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</si>
  <si>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</si>
  <si>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</si>
  <si>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</si>
  <si>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</si>
  <si>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</si>
  <si>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</si>
  <si>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</si>
  <si>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</si>
  <si>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</si>
  <si>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</si>
  <si>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</si>
  <si>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</si>
  <si>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</si>
  <si>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</si>
  <si>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</si>
  <si>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</si>
  <si>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Иные межбюджетные трансферты</t>
  </si>
  <si>
    <t>Государственная программа Республики Коми "Развитие строительства, обеспечение доступным и комфортным жильем и коммунальными услугами граждан"
Подпрограмма "Формирование современной городской и сельской среды"</t>
  </si>
  <si>
    <t xml:space="preserve">Софинансирования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
</t>
  </si>
  <si>
    <t xml:space="preserve">Государственная программа Республики Коми "Развитие физической культуры и спорта"
Подпрограмма "Развитие спорта высших достижений и системы подготовки спортивного резерва"
</t>
  </si>
  <si>
    <t>Оказание финансовой поддержки реализации инициативных проектов в Республики Коми, прошедших конкурсный отбор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</si>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</sst>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?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 quotePrefix="1">
      <alignment horizontal="left" vertical="center" wrapText="1"/>
      <protection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80" zoomScaleNormal="80" zoomScaleSheetLayoutView="80" workbookViewId="0" topLeftCell="A64">
      <selection activeCell="E45" sqref="E45"/>
    </sheetView>
  </sheetViews>
  <sheetFormatPr defaultColWidth="9.140625" defaultRowHeight="12.75"/>
  <cols>
    <col min="1" max="1" width="5.140625" style="26" customWidth="1"/>
    <col min="2" max="2" width="35.7109375" style="26" customWidth="1"/>
    <col min="3" max="3" width="35.7109375" style="27" customWidth="1"/>
    <col min="4" max="4" width="17.140625" style="27" customWidth="1"/>
    <col min="5" max="5" width="17.7109375" style="27" customWidth="1"/>
    <col min="6" max="6" width="18.28125" style="27" customWidth="1"/>
    <col min="7" max="8" width="19.57421875" style="27" customWidth="1"/>
    <col min="9" max="9" width="16.28125" style="27" customWidth="1"/>
    <col min="10" max="10" width="16.140625" style="27" customWidth="1"/>
    <col min="11" max="11" width="13.57421875" style="27" customWidth="1"/>
    <col min="12" max="12" width="12.7109375" style="27" customWidth="1"/>
    <col min="13" max="13" width="12.8515625" style="27" customWidth="1"/>
    <col min="14" max="14" width="21.00390625" style="27" customWidth="1"/>
    <col min="15" max="16384" width="9.140625" style="27" customWidth="1"/>
  </cols>
  <sheetData>
    <row r="1" spans="1:10" s="23" customFormat="1" ht="15.75">
      <c r="A1" s="29"/>
      <c r="B1" s="29"/>
      <c r="C1" s="30"/>
      <c r="D1" s="30"/>
      <c r="E1" s="30"/>
      <c r="F1" s="30"/>
      <c r="G1" s="30"/>
      <c r="H1" s="30"/>
      <c r="I1" s="31" t="s">
        <v>84</v>
      </c>
      <c r="J1" s="31"/>
    </row>
    <row r="2" spans="1:10" s="23" customFormat="1" ht="13.5" customHeight="1">
      <c r="A2" s="29"/>
      <c r="B2" s="29"/>
      <c r="C2" s="30"/>
      <c r="D2" s="30"/>
      <c r="E2" s="30"/>
      <c r="F2" s="30"/>
      <c r="G2" s="30"/>
      <c r="H2" s="31" t="s">
        <v>85</v>
      </c>
      <c r="I2" s="31"/>
      <c r="J2" s="31"/>
    </row>
    <row r="3" spans="1:10" s="23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3" customFormat="1" ht="15.75" customHeight="1">
      <c r="A4" s="3"/>
      <c r="B4" s="3"/>
      <c r="C4" s="2"/>
      <c r="D4" s="2"/>
      <c r="E4" s="2"/>
      <c r="F4" s="2"/>
      <c r="G4" s="2"/>
      <c r="H4" s="2"/>
      <c r="I4" s="32" t="s">
        <v>10</v>
      </c>
      <c r="J4" s="32"/>
    </row>
    <row r="5" spans="1:10" s="23" customFormat="1" ht="54" customHeight="1">
      <c r="A5" s="1" t="s">
        <v>8</v>
      </c>
      <c r="B5" s="1" t="s">
        <v>12</v>
      </c>
      <c r="C5" s="1" t="s">
        <v>13</v>
      </c>
      <c r="D5" s="1" t="s">
        <v>42</v>
      </c>
      <c r="E5" s="1" t="s">
        <v>43</v>
      </c>
      <c r="F5" s="1" t="s">
        <v>72</v>
      </c>
      <c r="G5" s="1" t="s">
        <v>86</v>
      </c>
      <c r="H5" s="1" t="s">
        <v>87</v>
      </c>
      <c r="I5" s="1" t="s">
        <v>88</v>
      </c>
      <c r="J5" s="1" t="s">
        <v>89</v>
      </c>
    </row>
    <row r="6" spans="1:10" s="23" customFormat="1" ht="12.75">
      <c r="A6" s="1" t="s">
        <v>1</v>
      </c>
      <c r="B6" s="6" t="s">
        <v>11</v>
      </c>
      <c r="C6" s="1" t="s">
        <v>7</v>
      </c>
      <c r="D6" s="1" t="s">
        <v>9</v>
      </c>
      <c r="E6" s="1" t="s">
        <v>6</v>
      </c>
      <c r="F6" s="1" t="s">
        <v>22</v>
      </c>
      <c r="G6" s="1" t="s">
        <v>21</v>
      </c>
      <c r="H6" s="5">
        <v>8</v>
      </c>
      <c r="I6" s="4">
        <v>9</v>
      </c>
      <c r="J6" s="4">
        <v>10</v>
      </c>
    </row>
    <row r="7" spans="1:15" s="23" customFormat="1" ht="24.75" customHeight="1">
      <c r="A7" s="11">
        <v>1</v>
      </c>
      <c r="B7" s="51" t="s">
        <v>2</v>
      </c>
      <c r="C7" s="52"/>
      <c r="D7" s="15">
        <f>SUM(D8:D10)</f>
        <v>417976916.54</v>
      </c>
      <c r="E7" s="15">
        <f>SUM(E8:E10)</f>
        <v>415056000</v>
      </c>
      <c r="F7" s="15">
        <f>SUM(F8:F10)</f>
        <v>111398500</v>
      </c>
      <c r="G7" s="15">
        <f>SUM(G8:G10)</f>
        <v>128994600</v>
      </c>
      <c r="H7" s="15">
        <f>SUM(H8:H10)</f>
        <v>-2920916.54</v>
      </c>
      <c r="I7" s="15">
        <f>SUM(I8:I10)</f>
        <v>-303657500</v>
      </c>
      <c r="J7" s="15">
        <f>SUM(J8:J10)</f>
        <v>17596100</v>
      </c>
      <c r="K7" s="25"/>
      <c r="L7" s="25"/>
      <c r="M7" s="25"/>
      <c r="N7" s="25"/>
      <c r="O7" s="25"/>
    </row>
    <row r="8" spans="1:10" s="23" customFormat="1" ht="56.25" customHeight="1">
      <c r="A8" s="35" t="s">
        <v>91</v>
      </c>
      <c r="B8" s="33" t="s">
        <v>51</v>
      </c>
      <c r="C8" s="16" t="s">
        <v>44</v>
      </c>
      <c r="D8" s="7">
        <v>406911700</v>
      </c>
      <c r="E8" s="7">
        <v>415056000</v>
      </c>
      <c r="F8" s="7">
        <v>111398500</v>
      </c>
      <c r="G8" s="7">
        <v>128994600</v>
      </c>
      <c r="H8" s="7">
        <f>E8-D8</f>
        <v>8144300</v>
      </c>
      <c r="I8" s="8">
        <f>F8-E8</f>
        <v>-303657500</v>
      </c>
      <c r="J8" s="8">
        <f>G8-F8</f>
        <v>17596100</v>
      </c>
    </row>
    <row r="9" spans="1:10" s="23" customFormat="1" ht="93" customHeight="1">
      <c r="A9" s="37" t="s">
        <v>92</v>
      </c>
      <c r="B9" s="33" t="s">
        <v>51</v>
      </c>
      <c r="C9" s="34" t="s">
        <v>90</v>
      </c>
      <c r="D9" s="7">
        <v>3065216.54</v>
      </c>
      <c r="E9" s="7">
        <v>0</v>
      </c>
      <c r="F9" s="7">
        <v>0</v>
      </c>
      <c r="G9" s="7">
        <v>0</v>
      </c>
      <c r="H9" s="7">
        <f>E9-D9</f>
        <v>-3065216.54</v>
      </c>
      <c r="I9" s="8">
        <f>F9-E9</f>
        <v>0</v>
      </c>
      <c r="J9" s="8">
        <f>G9-F9</f>
        <v>0</v>
      </c>
    </row>
    <row r="10" spans="1:10" s="23" customFormat="1" ht="93.75" customHeight="1">
      <c r="A10" s="35" t="s">
        <v>93</v>
      </c>
      <c r="B10" s="33" t="s">
        <v>51</v>
      </c>
      <c r="C10" s="34" t="s">
        <v>52</v>
      </c>
      <c r="D10" s="7">
        <v>8000000</v>
      </c>
      <c r="E10" s="7">
        <v>0</v>
      </c>
      <c r="F10" s="7">
        <v>0</v>
      </c>
      <c r="G10" s="7">
        <v>0</v>
      </c>
      <c r="H10" s="7">
        <f>E10-D10</f>
        <v>-8000000</v>
      </c>
      <c r="I10" s="8">
        <f>F10-E10</f>
        <v>0</v>
      </c>
      <c r="J10" s="8">
        <f>G10-F10</f>
        <v>0</v>
      </c>
    </row>
    <row r="11" spans="1:10" s="23" customFormat="1" ht="22.5" customHeight="1">
      <c r="A11" s="47">
        <v>2</v>
      </c>
      <c r="B11" s="18" t="s">
        <v>3</v>
      </c>
      <c r="C11" s="19"/>
      <c r="D11" s="15">
        <f>SUM(D12:D40)</f>
        <v>807916628.42</v>
      </c>
      <c r="E11" s="15">
        <f>SUM(E12:E40)</f>
        <v>531869415.2500001</v>
      </c>
      <c r="F11" s="15">
        <f>SUM(F12:F40)</f>
        <v>219879875.25</v>
      </c>
      <c r="G11" s="15">
        <f>SUM(G12:G40)</f>
        <v>218528142.67000002</v>
      </c>
      <c r="H11" s="15">
        <f>SUM(H12:H40)</f>
        <v>-276047213.16999996</v>
      </c>
      <c r="I11" s="15">
        <f>SUM(I12:I40)</f>
        <v>-311989540</v>
      </c>
      <c r="J11" s="15">
        <f>SUM(J12:J40)</f>
        <v>-1351732.5799999998</v>
      </c>
    </row>
    <row r="12" spans="1:10" s="23" customFormat="1" ht="76.5">
      <c r="A12" s="35" t="s">
        <v>113</v>
      </c>
      <c r="B12" s="38" t="s">
        <v>17</v>
      </c>
      <c r="C12" s="16" t="s">
        <v>32</v>
      </c>
      <c r="D12" s="8">
        <v>77288400</v>
      </c>
      <c r="E12" s="8">
        <v>77288400</v>
      </c>
      <c r="F12" s="8">
        <f>E12</f>
        <v>77288400</v>
      </c>
      <c r="G12" s="8">
        <v>77288400</v>
      </c>
      <c r="H12" s="8">
        <f>E12-D12</f>
        <v>0</v>
      </c>
      <c r="I12" s="8">
        <f>F12-E12</f>
        <v>0</v>
      </c>
      <c r="J12" s="8">
        <f>G12-F12</f>
        <v>0</v>
      </c>
    </row>
    <row r="13" spans="1:10" s="23" customFormat="1" ht="114.75">
      <c r="A13" s="35" t="s">
        <v>114</v>
      </c>
      <c r="B13" s="39" t="s">
        <v>54</v>
      </c>
      <c r="C13" s="21" t="s">
        <v>48</v>
      </c>
      <c r="D13" s="8">
        <v>17401821.34</v>
      </c>
      <c r="E13" s="8">
        <v>0</v>
      </c>
      <c r="F13" s="8">
        <v>0</v>
      </c>
      <c r="G13" s="8">
        <v>0</v>
      </c>
      <c r="H13" s="8">
        <f aca="true" t="shared" si="0" ref="H13:H40">E13-D13</f>
        <v>-17401821.34</v>
      </c>
      <c r="I13" s="8">
        <f aca="true" t="shared" si="1" ref="I13:I59">F13-E13</f>
        <v>0</v>
      </c>
      <c r="J13" s="8">
        <f aca="true" t="shared" si="2" ref="J13:J40">G13-F13</f>
        <v>0</v>
      </c>
    </row>
    <row r="14" spans="1:10" s="23" customFormat="1" ht="89.25">
      <c r="A14" s="35" t="s">
        <v>115</v>
      </c>
      <c r="B14" s="40" t="s">
        <v>64</v>
      </c>
      <c r="C14" s="16" t="s">
        <v>75</v>
      </c>
      <c r="D14" s="7">
        <v>4096400</v>
      </c>
      <c r="E14" s="7">
        <v>1876640.97</v>
      </c>
      <c r="F14" s="7">
        <v>2029534.95</v>
      </c>
      <c r="G14" s="7">
        <v>2200073.6</v>
      </c>
      <c r="H14" s="8">
        <f t="shared" si="0"/>
        <v>-2219759.0300000003</v>
      </c>
      <c r="I14" s="8">
        <f t="shared" si="1"/>
        <v>152893.97999999998</v>
      </c>
      <c r="J14" s="8">
        <f t="shared" si="2"/>
        <v>170538.65000000014</v>
      </c>
    </row>
    <row r="15" spans="1:10" s="23" customFormat="1" ht="89.25">
      <c r="A15" s="35" t="s">
        <v>116</v>
      </c>
      <c r="B15" s="40" t="s">
        <v>55</v>
      </c>
      <c r="C15" s="16" t="s">
        <v>35</v>
      </c>
      <c r="D15" s="7">
        <v>3444707</v>
      </c>
      <c r="E15" s="7">
        <v>3511728</v>
      </c>
      <c r="F15" s="7">
        <v>3580586</v>
      </c>
      <c r="G15" s="7">
        <v>3580586</v>
      </c>
      <c r="H15" s="8">
        <f t="shared" si="0"/>
        <v>67021</v>
      </c>
      <c r="I15" s="8">
        <f t="shared" si="1"/>
        <v>68858</v>
      </c>
      <c r="J15" s="8">
        <f t="shared" si="2"/>
        <v>0</v>
      </c>
    </row>
    <row r="16" spans="1:10" s="23" customFormat="1" ht="114.75">
      <c r="A16" s="35" t="s">
        <v>117</v>
      </c>
      <c r="B16" s="40" t="s">
        <v>56</v>
      </c>
      <c r="C16" s="16" t="s">
        <v>34</v>
      </c>
      <c r="D16" s="7">
        <f>261677380+42017466.37</f>
        <v>303694846.37</v>
      </c>
      <c r="E16" s="7">
        <f>102999400+179688980</f>
        <v>282688380</v>
      </c>
      <c r="F16" s="7">
        <v>0</v>
      </c>
      <c r="G16" s="7">
        <v>0</v>
      </c>
      <c r="H16" s="8">
        <f t="shared" si="0"/>
        <v>-21006466.370000005</v>
      </c>
      <c r="I16" s="8">
        <f t="shared" si="1"/>
        <v>-282688380</v>
      </c>
      <c r="J16" s="8">
        <f t="shared" si="2"/>
        <v>0</v>
      </c>
    </row>
    <row r="17" spans="1:10" s="23" customFormat="1" ht="63.75">
      <c r="A17" s="35" t="s">
        <v>118</v>
      </c>
      <c r="B17" s="40" t="s">
        <v>50</v>
      </c>
      <c r="C17" s="16" t="s">
        <v>23</v>
      </c>
      <c r="D17" s="7">
        <v>199400</v>
      </c>
      <c r="E17" s="7">
        <v>195256.47</v>
      </c>
      <c r="F17" s="7">
        <v>195256.47</v>
      </c>
      <c r="G17" s="7">
        <v>195256.47</v>
      </c>
      <c r="H17" s="8">
        <f t="shared" si="0"/>
        <v>-4143.529999999999</v>
      </c>
      <c r="I17" s="8">
        <f t="shared" si="1"/>
        <v>0</v>
      </c>
      <c r="J17" s="8">
        <f t="shared" si="2"/>
        <v>0</v>
      </c>
    </row>
    <row r="18" spans="1:10" s="23" customFormat="1" ht="51">
      <c r="A18" s="35" t="s">
        <v>119</v>
      </c>
      <c r="B18" s="40" t="s">
        <v>63</v>
      </c>
      <c r="C18" s="16" t="s">
        <v>5</v>
      </c>
      <c r="D18" s="7">
        <v>3010800</v>
      </c>
      <c r="E18" s="7">
        <v>3010842.98</v>
      </c>
      <c r="F18" s="7">
        <v>3010842.98</v>
      </c>
      <c r="G18" s="7">
        <v>3010842.98</v>
      </c>
      <c r="H18" s="8">
        <f t="shared" si="0"/>
        <v>42.97999999998137</v>
      </c>
      <c r="I18" s="8">
        <f t="shared" si="1"/>
        <v>0</v>
      </c>
      <c r="J18" s="8">
        <f t="shared" si="2"/>
        <v>0</v>
      </c>
    </row>
    <row r="19" spans="1:10" s="23" customFormat="1" ht="51">
      <c r="A19" s="35" t="s">
        <v>120</v>
      </c>
      <c r="B19" s="40" t="s">
        <v>57</v>
      </c>
      <c r="C19" s="16" t="s">
        <v>33</v>
      </c>
      <c r="D19" s="7">
        <v>4975900</v>
      </c>
      <c r="E19" s="7">
        <v>0</v>
      </c>
      <c r="F19" s="7">
        <v>0</v>
      </c>
      <c r="G19" s="7">
        <v>0</v>
      </c>
      <c r="H19" s="8">
        <f t="shared" si="0"/>
        <v>-4975900</v>
      </c>
      <c r="I19" s="8">
        <f t="shared" si="1"/>
        <v>0</v>
      </c>
      <c r="J19" s="8">
        <f t="shared" si="2"/>
        <v>0</v>
      </c>
    </row>
    <row r="20" spans="1:10" s="23" customFormat="1" ht="89.25">
      <c r="A20" s="35" t="s">
        <v>121</v>
      </c>
      <c r="B20" s="40" t="s">
        <v>64</v>
      </c>
      <c r="C20" s="16" t="s">
        <v>80</v>
      </c>
      <c r="D20" s="7">
        <v>4194986</v>
      </c>
      <c r="E20" s="7">
        <v>2811515.67</v>
      </c>
      <c r="F20" s="7">
        <v>2827871.66</v>
      </c>
      <c r="G20" s="7">
        <v>2844118.62</v>
      </c>
      <c r="H20" s="8">
        <f t="shared" si="0"/>
        <v>-1383470.33</v>
      </c>
      <c r="I20" s="8">
        <f t="shared" si="1"/>
        <v>16355.990000000224</v>
      </c>
      <c r="J20" s="8">
        <f t="shared" si="2"/>
        <v>16246.959999999963</v>
      </c>
    </row>
    <row r="21" spans="1:10" s="23" customFormat="1" ht="114.75">
      <c r="A21" s="35" t="s">
        <v>122</v>
      </c>
      <c r="B21" s="40" t="s">
        <v>65</v>
      </c>
      <c r="C21" s="16" t="s">
        <v>49</v>
      </c>
      <c r="D21" s="7">
        <v>585769</v>
      </c>
      <c r="E21" s="7">
        <v>0</v>
      </c>
      <c r="F21" s="7">
        <v>0</v>
      </c>
      <c r="G21" s="7">
        <v>0</v>
      </c>
      <c r="H21" s="8">
        <f t="shared" si="0"/>
        <v>-585769</v>
      </c>
      <c r="I21" s="8">
        <f t="shared" si="1"/>
        <v>0</v>
      </c>
      <c r="J21" s="8">
        <f t="shared" si="2"/>
        <v>0</v>
      </c>
    </row>
    <row r="22" spans="1:10" s="23" customFormat="1" ht="76.5">
      <c r="A22" s="35" t="s">
        <v>123</v>
      </c>
      <c r="B22" s="40" t="s">
        <v>58</v>
      </c>
      <c r="C22" s="16" t="s">
        <v>41</v>
      </c>
      <c r="D22" s="7">
        <v>1600000</v>
      </c>
      <c r="E22" s="7">
        <v>0</v>
      </c>
      <c r="F22" s="7">
        <v>0</v>
      </c>
      <c r="G22" s="7">
        <v>0</v>
      </c>
      <c r="H22" s="8">
        <f t="shared" si="0"/>
        <v>-1600000</v>
      </c>
      <c r="I22" s="8">
        <f t="shared" si="1"/>
        <v>0</v>
      </c>
      <c r="J22" s="8">
        <f t="shared" si="2"/>
        <v>0</v>
      </c>
    </row>
    <row r="23" spans="1:10" s="23" customFormat="1" ht="76.5">
      <c r="A23" s="35" t="s">
        <v>124</v>
      </c>
      <c r="B23" s="40" t="s">
        <v>58</v>
      </c>
      <c r="C23" s="9" t="s">
        <v>46</v>
      </c>
      <c r="D23" s="7">
        <v>74428400</v>
      </c>
      <c r="E23" s="7">
        <v>0</v>
      </c>
      <c r="F23" s="7">
        <v>0</v>
      </c>
      <c r="G23" s="7">
        <v>0</v>
      </c>
      <c r="H23" s="8">
        <f t="shared" si="0"/>
        <v>-74428400</v>
      </c>
      <c r="I23" s="8">
        <f t="shared" si="1"/>
        <v>0</v>
      </c>
      <c r="J23" s="8">
        <f t="shared" si="2"/>
        <v>0</v>
      </c>
    </row>
    <row r="24" spans="1:10" s="23" customFormat="1" ht="63.75">
      <c r="A24" s="35" t="s">
        <v>125</v>
      </c>
      <c r="B24" s="41" t="s">
        <v>59</v>
      </c>
      <c r="C24" s="9" t="s">
        <v>24</v>
      </c>
      <c r="D24" s="7">
        <v>531556.5</v>
      </c>
      <c r="E24" s="7">
        <f>458496.02+279426.14</f>
        <v>737922.16</v>
      </c>
      <c r="F24" s="7">
        <f>1805818+539400.19</f>
        <v>2345218.19</v>
      </c>
      <c r="G24" s="7">
        <v>806700</v>
      </c>
      <c r="H24" s="8">
        <f t="shared" si="0"/>
        <v>206365.66000000003</v>
      </c>
      <c r="I24" s="8">
        <f t="shared" si="1"/>
        <v>1607296.0299999998</v>
      </c>
      <c r="J24" s="8">
        <f t="shared" si="2"/>
        <v>-1538518.19</v>
      </c>
    </row>
    <row r="25" spans="1:10" s="23" customFormat="1" ht="63.75">
      <c r="A25" s="35" t="s">
        <v>126</v>
      </c>
      <c r="B25" s="41" t="s">
        <v>111</v>
      </c>
      <c r="C25" s="9" t="s">
        <v>39</v>
      </c>
      <c r="D25" s="7">
        <f>857174.95+9371388.89</f>
        <v>10228563.84</v>
      </c>
      <c r="E25" s="7">
        <v>0</v>
      </c>
      <c r="F25" s="7">
        <v>0</v>
      </c>
      <c r="G25" s="7">
        <v>0</v>
      </c>
      <c r="H25" s="8">
        <f t="shared" si="0"/>
        <v>-10228563.84</v>
      </c>
      <c r="I25" s="8">
        <f t="shared" si="1"/>
        <v>0</v>
      </c>
      <c r="J25" s="8">
        <f t="shared" si="2"/>
        <v>0</v>
      </c>
    </row>
    <row r="26" spans="1:10" s="23" customFormat="1" ht="76.5">
      <c r="A26" s="35" t="s">
        <v>127</v>
      </c>
      <c r="B26" s="41" t="s">
        <v>82</v>
      </c>
      <c r="C26" s="9" t="s">
        <v>40</v>
      </c>
      <c r="D26" s="7">
        <v>155542</v>
      </c>
      <c r="E26" s="7">
        <v>0</v>
      </c>
      <c r="F26" s="7">
        <v>0</v>
      </c>
      <c r="G26" s="7">
        <v>0</v>
      </c>
      <c r="H26" s="8">
        <f t="shared" si="0"/>
        <v>-155542</v>
      </c>
      <c r="I26" s="8">
        <f t="shared" si="1"/>
        <v>0</v>
      </c>
      <c r="J26" s="8">
        <f t="shared" si="2"/>
        <v>0</v>
      </c>
    </row>
    <row r="27" spans="1:10" s="23" customFormat="1" ht="102">
      <c r="A27" s="35" t="s">
        <v>128</v>
      </c>
      <c r="B27" s="41" t="s">
        <v>66</v>
      </c>
      <c r="C27" s="9" t="s">
        <v>81</v>
      </c>
      <c r="D27" s="7">
        <v>54518689</v>
      </c>
      <c r="E27" s="7">
        <f>31090590.08+25809478.92</f>
        <v>56900069</v>
      </c>
      <c r="F27" s="7">
        <v>25753505</v>
      </c>
      <c r="G27" s="7">
        <v>25753505</v>
      </c>
      <c r="H27" s="8">
        <f t="shared" si="0"/>
        <v>2381380</v>
      </c>
      <c r="I27" s="8">
        <f t="shared" si="1"/>
        <v>-31146564</v>
      </c>
      <c r="J27" s="8">
        <f t="shared" si="2"/>
        <v>0</v>
      </c>
    </row>
    <row r="28" spans="1:10" s="23" customFormat="1" ht="76.5">
      <c r="A28" s="35" t="s">
        <v>129</v>
      </c>
      <c r="B28" s="41" t="s">
        <v>60</v>
      </c>
      <c r="C28" s="9" t="s">
        <v>37</v>
      </c>
      <c r="D28" s="7">
        <f>21077750+46861024.45</f>
        <v>67938774.45</v>
      </c>
      <c r="E28" s="7">
        <v>0</v>
      </c>
      <c r="F28" s="7">
        <v>0</v>
      </c>
      <c r="G28" s="7">
        <v>0</v>
      </c>
      <c r="H28" s="8">
        <f t="shared" si="0"/>
        <v>-67938774.45</v>
      </c>
      <c r="I28" s="8">
        <f t="shared" si="1"/>
        <v>0</v>
      </c>
      <c r="J28" s="8">
        <f t="shared" si="2"/>
        <v>0</v>
      </c>
    </row>
    <row r="29" spans="1:10" s="23" customFormat="1" ht="63.75">
      <c r="A29" s="35" t="s">
        <v>130</v>
      </c>
      <c r="B29" s="41" t="s">
        <v>61</v>
      </c>
      <c r="C29" s="9" t="s">
        <v>36</v>
      </c>
      <c r="D29" s="7">
        <v>102601700</v>
      </c>
      <c r="E29" s="7">
        <v>102601700</v>
      </c>
      <c r="F29" s="7">
        <v>102601700</v>
      </c>
      <c r="G29" s="7">
        <v>102601700</v>
      </c>
      <c r="H29" s="8">
        <f t="shared" si="0"/>
        <v>0</v>
      </c>
      <c r="I29" s="8">
        <f t="shared" si="1"/>
        <v>0</v>
      </c>
      <c r="J29" s="8">
        <f t="shared" si="2"/>
        <v>0</v>
      </c>
    </row>
    <row r="30" spans="1:10" s="23" customFormat="1" ht="102">
      <c r="A30" s="35" t="s">
        <v>131</v>
      </c>
      <c r="B30" s="41" t="s">
        <v>62</v>
      </c>
      <c r="C30" s="9" t="s">
        <v>38</v>
      </c>
      <c r="D30" s="7">
        <v>181832</v>
      </c>
      <c r="E30" s="7">
        <v>246960</v>
      </c>
      <c r="F30" s="7">
        <v>246960</v>
      </c>
      <c r="G30" s="7">
        <v>246960</v>
      </c>
      <c r="H30" s="8">
        <f t="shared" si="0"/>
        <v>65128</v>
      </c>
      <c r="I30" s="8">
        <f t="shared" si="1"/>
        <v>0</v>
      </c>
      <c r="J30" s="8">
        <f t="shared" si="2"/>
        <v>0</v>
      </c>
    </row>
    <row r="31" spans="1:10" s="23" customFormat="1" ht="51">
      <c r="A31" s="35" t="s">
        <v>132</v>
      </c>
      <c r="B31" s="40" t="s">
        <v>67</v>
      </c>
      <c r="C31" s="9" t="s">
        <v>45</v>
      </c>
      <c r="D31" s="7">
        <f>5000000+11324400+21357100+3781300</f>
        <v>41462800</v>
      </c>
      <c r="E31" s="7">
        <v>0</v>
      </c>
      <c r="F31" s="7">
        <v>0</v>
      </c>
      <c r="G31" s="7">
        <v>0</v>
      </c>
      <c r="H31" s="8">
        <f t="shared" si="0"/>
        <v>-41462800</v>
      </c>
      <c r="I31" s="8">
        <f t="shared" si="1"/>
        <v>0</v>
      </c>
      <c r="J31" s="8">
        <f t="shared" si="2"/>
        <v>0</v>
      </c>
    </row>
    <row r="32" spans="1:10" s="23" customFormat="1" ht="63.75">
      <c r="A32" s="35" t="s">
        <v>133</v>
      </c>
      <c r="B32" s="41" t="s">
        <v>50</v>
      </c>
      <c r="C32" s="9" t="s">
        <v>76</v>
      </c>
      <c r="D32" s="7">
        <f>973425</f>
        <v>973425</v>
      </c>
      <c r="E32" s="7">
        <v>0</v>
      </c>
      <c r="F32" s="7">
        <v>0</v>
      </c>
      <c r="G32" s="7">
        <v>0</v>
      </c>
      <c r="H32" s="8">
        <f t="shared" si="0"/>
        <v>-973425</v>
      </c>
      <c r="I32" s="8">
        <f t="shared" si="1"/>
        <v>0</v>
      </c>
      <c r="J32" s="8">
        <f t="shared" si="2"/>
        <v>0</v>
      </c>
    </row>
    <row r="33" spans="1:10" s="23" customFormat="1" ht="63.75">
      <c r="A33" s="35" t="s">
        <v>134</v>
      </c>
      <c r="B33" s="40" t="s">
        <v>68</v>
      </c>
      <c r="C33" s="17" t="s">
        <v>94</v>
      </c>
      <c r="D33" s="7">
        <v>95408.16</v>
      </c>
      <c r="E33" s="7">
        <v>0</v>
      </c>
      <c r="F33" s="7">
        <v>0</v>
      </c>
      <c r="G33" s="7">
        <v>0</v>
      </c>
      <c r="H33" s="8">
        <f t="shared" si="0"/>
        <v>-95408.16</v>
      </c>
      <c r="I33" s="8">
        <f t="shared" si="1"/>
        <v>0</v>
      </c>
      <c r="J33" s="8">
        <f t="shared" si="2"/>
        <v>0</v>
      </c>
    </row>
    <row r="34" spans="1:10" s="23" customFormat="1" ht="63.75">
      <c r="A34" s="35" t="s">
        <v>135</v>
      </c>
      <c r="B34" s="40" t="s">
        <v>110</v>
      </c>
      <c r="C34" s="17" t="s">
        <v>95</v>
      </c>
      <c r="D34" s="7">
        <v>2971842</v>
      </c>
      <c r="E34" s="7">
        <v>0</v>
      </c>
      <c r="F34" s="7">
        <v>0</v>
      </c>
      <c r="G34" s="7">
        <v>0</v>
      </c>
      <c r="H34" s="8">
        <f t="shared" si="0"/>
        <v>-2971842</v>
      </c>
      <c r="I34" s="8">
        <f t="shared" si="1"/>
        <v>0</v>
      </c>
      <c r="J34" s="8">
        <f t="shared" si="2"/>
        <v>0</v>
      </c>
    </row>
    <row r="35" spans="1:10" s="23" customFormat="1" ht="89.25">
      <c r="A35" s="35" t="s">
        <v>136</v>
      </c>
      <c r="B35" s="41" t="s">
        <v>83</v>
      </c>
      <c r="C35" s="9" t="s">
        <v>77</v>
      </c>
      <c r="D35" s="7">
        <v>1202439</v>
      </c>
      <c r="E35" s="7">
        <v>0</v>
      </c>
      <c r="F35" s="7">
        <v>0</v>
      </c>
      <c r="G35" s="7">
        <v>0</v>
      </c>
      <c r="H35" s="8">
        <f t="shared" si="0"/>
        <v>-1202439</v>
      </c>
      <c r="I35" s="8">
        <f t="shared" si="1"/>
        <v>0</v>
      </c>
      <c r="J35" s="8">
        <f t="shared" si="2"/>
        <v>0</v>
      </c>
    </row>
    <row r="36" spans="1:10" s="23" customFormat="1" ht="51">
      <c r="A36" s="35" t="s">
        <v>137</v>
      </c>
      <c r="B36" s="40" t="s">
        <v>67</v>
      </c>
      <c r="C36" s="9" t="s">
        <v>96</v>
      </c>
      <c r="D36" s="7">
        <v>26108167</v>
      </c>
      <c r="E36" s="7">
        <v>0</v>
      </c>
      <c r="F36" s="7">
        <v>0</v>
      </c>
      <c r="G36" s="7">
        <v>0</v>
      </c>
      <c r="H36" s="8">
        <f t="shared" si="0"/>
        <v>-26108167</v>
      </c>
      <c r="I36" s="8">
        <f t="shared" si="1"/>
        <v>0</v>
      </c>
      <c r="J36" s="8">
        <f t="shared" si="2"/>
        <v>0</v>
      </c>
    </row>
    <row r="37" spans="1:10" s="23" customFormat="1" ht="89.25">
      <c r="A37" s="35" t="s">
        <v>138</v>
      </c>
      <c r="B37" s="40" t="s">
        <v>67</v>
      </c>
      <c r="C37" s="9" t="s">
        <v>97</v>
      </c>
      <c r="D37" s="7">
        <v>1751000</v>
      </c>
      <c r="E37" s="7">
        <v>0</v>
      </c>
      <c r="F37" s="7">
        <v>0</v>
      </c>
      <c r="G37" s="7">
        <v>0</v>
      </c>
      <c r="H37" s="8">
        <f t="shared" si="0"/>
        <v>-1751000</v>
      </c>
      <c r="I37" s="8">
        <f t="shared" si="1"/>
        <v>0</v>
      </c>
      <c r="J37" s="8">
        <f t="shared" si="2"/>
        <v>0</v>
      </c>
    </row>
    <row r="38" spans="1:10" s="23" customFormat="1" ht="102">
      <c r="A38" s="35" t="s">
        <v>139</v>
      </c>
      <c r="B38" s="41" t="s">
        <v>108</v>
      </c>
      <c r="C38" s="9" t="s">
        <v>98</v>
      </c>
      <c r="D38" s="7">
        <v>371849</v>
      </c>
      <c r="E38" s="7">
        <v>0</v>
      </c>
      <c r="F38" s="7">
        <v>0</v>
      </c>
      <c r="G38" s="7">
        <v>0</v>
      </c>
      <c r="H38" s="8">
        <f t="shared" si="0"/>
        <v>-371849</v>
      </c>
      <c r="I38" s="8">
        <f t="shared" si="1"/>
        <v>0</v>
      </c>
      <c r="J38" s="8">
        <f t="shared" si="2"/>
        <v>0</v>
      </c>
    </row>
    <row r="39" spans="1:10" s="23" customFormat="1" ht="140.25">
      <c r="A39" s="35" t="s">
        <v>140</v>
      </c>
      <c r="B39" s="41" t="s">
        <v>109</v>
      </c>
      <c r="C39" s="9" t="s">
        <v>99</v>
      </c>
      <c r="D39" s="7">
        <v>1782051.49</v>
      </c>
      <c r="E39" s="7">
        <v>0</v>
      </c>
      <c r="F39" s="7">
        <v>0</v>
      </c>
      <c r="G39" s="7">
        <v>0</v>
      </c>
      <c r="H39" s="8">
        <f t="shared" si="0"/>
        <v>-1782051.49</v>
      </c>
      <c r="I39" s="8">
        <f t="shared" si="1"/>
        <v>0</v>
      </c>
      <c r="J39" s="8">
        <f t="shared" si="2"/>
        <v>0</v>
      </c>
    </row>
    <row r="40" spans="1:10" s="23" customFormat="1" ht="89.25">
      <c r="A40" s="35" t="s">
        <v>141</v>
      </c>
      <c r="B40" s="41" t="s">
        <v>112</v>
      </c>
      <c r="C40" s="9" t="s">
        <v>107</v>
      </c>
      <c r="D40" s="7">
        <v>119559.27</v>
      </c>
      <c r="E40" s="7">
        <v>0</v>
      </c>
      <c r="F40" s="7">
        <v>0</v>
      </c>
      <c r="G40" s="7">
        <v>0</v>
      </c>
      <c r="H40" s="8">
        <f t="shared" si="0"/>
        <v>-119559.27</v>
      </c>
      <c r="I40" s="8">
        <f t="shared" si="1"/>
        <v>0</v>
      </c>
      <c r="J40" s="8">
        <f t="shared" si="2"/>
        <v>0</v>
      </c>
    </row>
    <row r="41" spans="1:10" s="23" customFormat="1" ht="12.75">
      <c r="A41" s="49">
        <v>3</v>
      </c>
      <c r="B41" s="50" t="s">
        <v>4</v>
      </c>
      <c r="C41" s="13"/>
      <c r="D41" s="14">
        <f>SUM(D42:D59)</f>
        <v>2166259708.2</v>
      </c>
      <c r="E41" s="14">
        <f>SUM(E42:E59)</f>
        <v>2126369243.75</v>
      </c>
      <c r="F41" s="14">
        <f>SUM(F42:F59)</f>
        <v>2126985482.24</v>
      </c>
      <c r="G41" s="14">
        <f>SUM(G42:G59)</f>
        <v>2119828475.24</v>
      </c>
      <c r="H41" s="14">
        <f>SUM(H42:H59)</f>
        <v>-39890464.449999996</v>
      </c>
      <c r="I41" s="46">
        <f t="shared" si="1"/>
        <v>616238.4900000095</v>
      </c>
      <c r="J41" s="14">
        <f>SUM(J42:J59)</f>
        <v>-7157007</v>
      </c>
    </row>
    <row r="42" spans="1:10" s="23" customFormat="1" ht="76.5">
      <c r="A42" s="35" t="s">
        <v>144</v>
      </c>
      <c r="B42" s="40" t="s">
        <v>17</v>
      </c>
      <c r="C42" s="16" t="s">
        <v>18</v>
      </c>
      <c r="D42" s="7">
        <v>2067476500</v>
      </c>
      <c r="E42" s="7">
        <v>2033099300</v>
      </c>
      <c r="F42" s="7">
        <v>2033099300</v>
      </c>
      <c r="G42" s="7">
        <v>2033099300</v>
      </c>
      <c r="H42" s="7">
        <f aca="true" t="shared" si="3" ref="H42:H59">E42-D42</f>
        <v>-34377200</v>
      </c>
      <c r="I42" s="8">
        <f t="shared" si="1"/>
        <v>0</v>
      </c>
      <c r="J42" s="8">
        <f aca="true" t="shared" si="4" ref="J42:J59">G42-F42</f>
        <v>0</v>
      </c>
    </row>
    <row r="43" spans="1:10" s="23" customFormat="1" ht="114.75" customHeight="1">
      <c r="A43" s="35" t="s">
        <v>145</v>
      </c>
      <c r="B43" s="40" t="s">
        <v>69</v>
      </c>
      <c r="C43" s="20" t="s">
        <v>25</v>
      </c>
      <c r="D43" s="7">
        <v>775500</v>
      </c>
      <c r="E43" s="7">
        <v>652600</v>
      </c>
      <c r="F43" s="7">
        <v>671700</v>
      </c>
      <c r="G43" s="7">
        <v>671700</v>
      </c>
      <c r="H43" s="7">
        <f t="shared" si="3"/>
        <v>-122900</v>
      </c>
      <c r="I43" s="8">
        <f t="shared" si="1"/>
        <v>19100</v>
      </c>
      <c r="J43" s="8">
        <f t="shared" si="4"/>
        <v>0</v>
      </c>
    </row>
    <row r="44" spans="1:10" s="23" customFormat="1" ht="156.75" customHeight="1">
      <c r="A44" s="35" t="s">
        <v>146</v>
      </c>
      <c r="B44" s="40" t="s">
        <v>53</v>
      </c>
      <c r="C44" s="16" t="s">
        <v>78</v>
      </c>
      <c r="D44" s="7">
        <v>6773680</v>
      </c>
      <c r="E44" s="7">
        <v>6950953.45</v>
      </c>
      <c r="F44" s="7">
        <v>7077488.94</v>
      </c>
      <c r="G44" s="7">
        <v>7077488.94</v>
      </c>
      <c r="H44" s="7">
        <f t="shared" si="3"/>
        <v>177273.4500000002</v>
      </c>
      <c r="I44" s="8">
        <f t="shared" si="1"/>
        <v>126535.49000000022</v>
      </c>
      <c r="J44" s="8">
        <f t="shared" si="4"/>
        <v>0</v>
      </c>
    </row>
    <row r="45" spans="1:10" s="23" customFormat="1" ht="146.25" customHeight="1">
      <c r="A45" s="35" t="s">
        <v>147</v>
      </c>
      <c r="B45" s="40" t="s">
        <v>53</v>
      </c>
      <c r="C45" s="42" t="s">
        <v>100</v>
      </c>
      <c r="D45" s="7">
        <v>106898</v>
      </c>
      <c r="E45" s="7">
        <v>107917</v>
      </c>
      <c r="F45" s="7">
        <v>110974</v>
      </c>
      <c r="G45" s="7">
        <v>110974</v>
      </c>
      <c r="H45" s="7">
        <f t="shared" si="3"/>
        <v>1019</v>
      </c>
      <c r="I45" s="8">
        <f t="shared" si="1"/>
        <v>3057</v>
      </c>
      <c r="J45" s="8">
        <f t="shared" si="4"/>
        <v>0</v>
      </c>
    </row>
    <row r="46" spans="1:10" s="23" customFormat="1" ht="102">
      <c r="A46" s="35" t="s">
        <v>148</v>
      </c>
      <c r="B46" s="40" t="s">
        <v>70</v>
      </c>
      <c r="C46" s="20" t="s">
        <v>28</v>
      </c>
      <c r="D46" s="7">
        <v>103400</v>
      </c>
      <c r="E46" s="7">
        <v>104425</v>
      </c>
      <c r="F46" s="7">
        <v>107500</v>
      </c>
      <c r="G46" s="7">
        <v>107500</v>
      </c>
      <c r="H46" s="7">
        <f t="shared" si="3"/>
        <v>1025</v>
      </c>
      <c r="I46" s="8">
        <f t="shared" si="1"/>
        <v>3075</v>
      </c>
      <c r="J46" s="8">
        <f t="shared" si="4"/>
        <v>0</v>
      </c>
    </row>
    <row r="47" spans="1:10" s="23" customFormat="1" ht="102">
      <c r="A47" s="35" t="s">
        <v>149</v>
      </c>
      <c r="B47" s="40" t="s">
        <v>70</v>
      </c>
      <c r="C47" s="20" t="s">
        <v>29</v>
      </c>
      <c r="D47" s="7">
        <v>20700</v>
      </c>
      <c r="E47" s="7">
        <v>20900</v>
      </c>
      <c r="F47" s="7">
        <v>21500</v>
      </c>
      <c r="G47" s="7">
        <v>21500</v>
      </c>
      <c r="H47" s="7">
        <f t="shared" si="3"/>
        <v>200</v>
      </c>
      <c r="I47" s="8">
        <f t="shared" si="1"/>
        <v>600</v>
      </c>
      <c r="J47" s="8">
        <f t="shared" si="4"/>
        <v>0</v>
      </c>
    </row>
    <row r="48" spans="1:10" s="23" customFormat="1" ht="140.25">
      <c r="A48" s="35" t="s">
        <v>150</v>
      </c>
      <c r="B48" s="40" t="s">
        <v>15</v>
      </c>
      <c r="C48" s="20" t="s">
        <v>20</v>
      </c>
      <c r="D48" s="7">
        <f>25121214.35+22174451.65</f>
        <v>47295666</v>
      </c>
      <c r="E48" s="7">
        <f>32668846+7396630+2876467</f>
        <v>42941943</v>
      </c>
      <c r="F48" s="7">
        <f>19954689+17700176+5287078</f>
        <v>42941943</v>
      </c>
      <c r="G48" s="7">
        <f>30497858+5287078</f>
        <v>35784936</v>
      </c>
      <c r="H48" s="7">
        <f t="shared" si="3"/>
        <v>-4353723</v>
      </c>
      <c r="I48" s="8">
        <f t="shared" si="1"/>
        <v>0</v>
      </c>
      <c r="J48" s="8">
        <f t="shared" si="4"/>
        <v>-7157007</v>
      </c>
    </row>
    <row r="49" spans="1:10" s="23" customFormat="1" ht="102">
      <c r="A49" s="35" t="s">
        <v>151</v>
      </c>
      <c r="B49" s="40" t="s">
        <v>15</v>
      </c>
      <c r="C49" s="43" t="s">
        <v>19</v>
      </c>
      <c r="D49" s="7">
        <v>14237300</v>
      </c>
      <c r="E49" s="7">
        <v>14198200</v>
      </c>
      <c r="F49" s="7">
        <v>14198200</v>
      </c>
      <c r="G49" s="7">
        <v>14198200</v>
      </c>
      <c r="H49" s="7">
        <f t="shared" si="3"/>
        <v>-39100</v>
      </c>
      <c r="I49" s="8">
        <f t="shared" si="1"/>
        <v>0</v>
      </c>
      <c r="J49" s="8">
        <f t="shared" si="4"/>
        <v>0</v>
      </c>
    </row>
    <row r="50" spans="1:10" s="23" customFormat="1" ht="114.75">
      <c r="A50" s="35" t="s">
        <v>152</v>
      </c>
      <c r="B50" s="40" t="s">
        <v>71</v>
      </c>
      <c r="C50" s="20" t="s">
        <v>30</v>
      </c>
      <c r="D50" s="7">
        <v>55800</v>
      </c>
      <c r="E50" s="7">
        <f>51200+5000</f>
        <v>56200</v>
      </c>
      <c r="F50" s="7">
        <f>52400+5100</f>
        <v>57500</v>
      </c>
      <c r="G50" s="7">
        <v>57500</v>
      </c>
      <c r="H50" s="7">
        <f t="shared" si="3"/>
        <v>400</v>
      </c>
      <c r="I50" s="8">
        <f t="shared" si="1"/>
        <v>1300</v>
      </c>
      <c r="J50" s="8">
        <f t="shared" si="4"/>
        <v>0</v>
      </c>
    </row>
    <row r="51" spans="1:10" s="23" customFormat="1" ht="102">
      <c r="A51" s="35" t="s">
        <v>153</v>
      </c>
      <c r="B51" s="40" t="s">
        <v>15</v>
      </c>
      <c r="C51" s="9" t="s">
        <v>31</v>
      </c>
      <c r="D51" s="7">
        <v>17080800</v>
      </c>
      <c r="E51" s="7">
        <v>16012975</v>
      </c>
      <c r="F51" s="7">
        <v>16469800</v>
      </c>
      <c r="G51" s="7">
        <v>16469800</v>
      </c>
      <c r="H51" s="7">
        <f t="shared" si="3"/>
        <v>-1067825</v>
      </c>
      <c r="I51" s="8">
        <f t="shared" si="1"/>
        <v>456825</v>
      </c>
      <c r="J51" s="8">
        <f t="shared" si="4"/>
        <v>0</v>
      </c>
    </row>
    <row r="52" spans="1:10" s="23" customFormat="1" ht="76.5">
      <c r="A52" s="35" t="s">
        <v>154</v>
      </c>
      <c r="B52" s="40" t="s">
        <v>14</v>
      </c>
      <c r="C52" s="20" t="s">
        <v>26</v>
      </c>
      <c r="D52" s="7">
        <v>1476666</v>
      </c>
      <c r="E52" s="7">
        <v>0</v>
      </c>
      <c r="F52" s="7">
        <v>0</v>
      </c>
      <c r="G52" s="7">
        <v>0</v>
      </c>
      <c r="H52" s="7">
        <f t="shared" si="3"/>
        <v>-1476666</v>
      </c>
      <c r="I52" s="8">
        <f t="shared" si="1"/>
        <v>0</v>
      </c>
      <c r="J52" s="8">
        <f t="shared" si="4"/>
        <v>0</v>
      </c>
    </row>
    <row r="53" spans="1:10" s="23" customFormat="1" ht="76.5">
      <c r="A53" s="35" t="s">
        <v>155</v>
      </c>
      <c r="B53" s="40" t="s">
        <v>14</v>
      </c>
      <c r="C53" s="43" t="s">
        <v>27</v>
      </c>
      <c r="D53" s="7">
        <v>2953332</v>
      </c>
      <c r="E53" s="7">
        <v>4559274</v>
      </c>
      <c r="F53" s="7">
        <v>4559274</v>
      </c>
      <c r="G53" s="7">
        <v>4559274</v>
      </c>
      <c r="H53" s="7">
        <f t="shared" si="3"/>
        <v>1605942</v>
      </c>
      <c r="I53" s="8">
        <f t="shared" si="1"/>
        <v>0</v>
      </c>
      <c r="J53" s="8">
        <f t="shared" si="4"/>
        <v>0</v>
      </c>
    </row>
    <row r="54" spans="1:10" s="23" customFormat="1" ht="89.25">
      <c r="A54" s="35" t="s">
        <v>156</v>
      </c>
      <c r="B54" s="40" t="s">
        <v>16</v>
      </c>
      <c r="C54" s="9" t="s">
        <v>73</v>
      </c>
      <c r="D54" s="8">
        <v>64304</v>
      </c>
      <c r="E54" s="7">
        <v>9099</v>
      </c>
      <c r="F54" s="7">
        <v>8113</v>
      </c>
      <c r="G54" s="7">
        <v>8113</v>
      </c>
      <c r="H54" s="7">
        <f t="shared" si="3"/>
        <v>-55205</v>
      </c>
      <c r="I54" s="8">
        <f t="shared" si="1"/>
        <v>-986</v>
      </c>
      <c r="J54" s="8">
        <f t="shared" si="4"/>
        <v>0</v>
      </c>
    </row>
    <row r="55" spans="1:14" s="23" customFormat="1" ht="127.5">
      <c r="A55" s="35" t="s">
        <v>157</v>
      </c>
      <c r="B55" s="40" t="s">
        <v>17</v>
      </c>
      <c r="C55" s="9" t="s">
        <v>79</v>
      </c>
      <c r="D55" s="7">
        <v>7200000</v>
      </c>
      <c r="E55" s="7">
        <v>6900000</v>
      </c>
      <c r="F55" s="7">
        <v>6900000</v>
      </c>
      <c r="G55" s="7">
        <v>6900000</v>
      </c>
      <c r="H55" s="7">
        <f t="shared" si="3"/>
        <v>-300000</v>
      </c>
      <c r="I55" s="8">
        <f t="shared" si="1"/>
        <v>0</v>
      </c>
      <c r="J55" s="8">
        <f t="shared" si="4"/>
        <v>0</v>
      </c>
      <c r="K55" s="25"/>
      <c r="L55" s="25"/>
      <c r="M55" s="25"/>
      <c r="N55" s="25"/>
    </row>
    <row r="56" spans="1:10" s="23" customFormat="1" ht="102">
      <c r="A56" s="35" t="s">
        <v>158</v>
      </c>
      <c r="B56" s="40" t="s">
        <v>70</v>
      </c>
      <c r="C56" s="9" t="s">
        <v>74</v>
      </c>
      <c r="D56" s="7">
        <v>87800</v>
      </c>
      <c r="E56" s="7">
        <v>88675</v>
      </c>
      <c r="F56" s="7">
        <v>91300</v>
      </c>
      <c r="G56" s="7">
        <v>91300</v>
      </c>
      <c r="H56" s="7">
        <f t="shared" si="3"/>
        <v>875</v>
      </c>
      <c r="I56" s="8">
        <f t="shared" si="1"/>
        <v>2625</v>
      </c>
      <c r="J56" s="8">
        <f t="shared" si="4"/>
        <v>0</v>
      </c>
    </row>
    <row r="57" spans="1:10" s="23" customFormat="1" ht="102">
      <c r="A57" s="35" t="s">
        <v>159</v>
      </c>
      <c r="B57" s="40" t="s">
        <v>70</v>
      </c>
      <c r="C57" s="44" t="s">
        <v>101</v>
      </c>
      <c r="D57" s="7">
        <v>35100</v>
      </c>
      <c r="E57" s="7">
        <v>35450</v>
      </c>
      <c r="F57" s="7">
        <v>36500</v>
      </c>
      <c r="G57" s="7">
        <v>36500</v>
      </c>
      <c r="H57" s="7">
        <f t="shared" si="3"/>
        <v>350</v>
      </c>
      <c r="I57" s="8">
        <f t="shared" si="1"/>
        <v>1050</v>
      </c>
      <c r="J57" s="8">
        <f t="shared" si="4"/>
        <v>0</v>
      </c>
    </row>
    <row r="58" spans="1:10" s="23" customFormat="1" ht="114.75">
      <c r="A58" s="35" t="s">
        <v>160</v>
      </c>
      <c r="B58" s="40" t="s">
        <v>142</v>
      </c>
      <c r="C58" s="9" t="s">
        <v>102</v>
      </c>
      <c r="D58" s="7">
        <v>516262.2</v>
      </c>
      <c r="E58" s="7">
        <v>523415.3</v>
      </c>
      <c r="F58" s="7">
        <v>523415.3</v>
      </c>
      <c r="G58" s="7">
        <v>523415.3</v>
      </c>
      <c r="H58" s="7">
        <f t="shared" si="3"/>
        <v>7153.099999999977</v>
      </c>
      <c r="I58" s="8">
        <f t="shared" si="1"/>
        <v>0</v>
      </c>
      <c r="J58" s="8">
        <f t="shared" si="4"/>
        <v>0</v>
      </c>
    </row>
    <row r="59" spans="1:10" s="23" customFormat="1" ht="114.75">
      <c r="A59" s="35" t="s">
        <v>161</v>
      </c>
      <c r="B59" s="40" t="s">
        <v>142</v>
      </c>
      <c r="C59" s="44" t="s">
        <v>143</v>
      </c>
      <c r="D59" s="7">
        <v>0</v>
      </c>
      <c r="E59" s="7">
        <v>107917</v>
      </c>
      <c r="F59" s="7">
        <v>110974</v>
      </c>
      <c r="G59" s="7">
        <v>110974</v>
      </c>
      <c r="H59" s="7">
        <f t="shared" si="3"/>
        <v>107917</v>
      </c>
      <c r="I59" s="8">
        <f t="shared" si="1"/>
        <v>3057</v>
      </c>
      <c r="J59" s="8">
        <f t="shared" si="4"/>
        <v>0</v>
      </c>
    </row>
    <row r="60" spans="1:10" s="23" customFormat="1" ht="12.75">
      <c r="A60" s="47">
        <v>4</v>
      </c>
      <c r="B60" s="12" t="s">
        <v>162</v>
      </c>
      <c r="C60" s="13"/>
      <c r="D60" s="14">
        <f>SUM(D61:D69)</f>
        <v>99267720</v>
      </c>
      <c r="E60" s="14">
        <f aca="true" t="shared" si="5" ref="E60:J60">SUM(E61:E69)</f>
        <v>10398670</v>
      </c>
      <c r="F60" s="14">
        <f t="shared" si="5"/>
        <v>10509552</v>
      </c>
      <c r="G60" s="14">
        <f t="shared" si="5"/>
        <v>472853</v>
      </c>
      <c r="H60" s="14">
        <f t="shared" si="5"/>
        <v>-88869050</v>
      </c>
      <c r="I60" s="14">
        <f t="shared" si="5"/>
        <v>110882</v>
      </c>
      <c r="J60" s="14">
        <f t="shared" si="5"/>
        <v>-10036699</v>
      </c>
    </row>
    <row r="61" spans="1:10" s="23" customFormat="1" ht="63.75">
      <c r="A61" s="35" t="s">
        <v>167</v>
      </c>
      <c r="B61" s="9" t="s">
        <v>17</v>
      </c>
      <c r="C61" s="10" t="s">
        <v>47</v>
      </c>
      <c r="D61" s="7">
        <v>84970400</v>
      </c>
      <c r="E61" s="7">
        <v>0</v>
      </c>
      <c r="F61" s="7">
        <v>0</v>
      </c>
      <c r="G61" s="7">
        <v>0</v>
      </c>
      <c r="H61" s="7">
        <f aca="true" t="shared" si="6" ref="H61:J70">E61-D61</f>
        <v>-84970400</v>
      </c>
      <c r="I61" s="8">
        <f t="shared" si="6"/>
        <v>0</v>
      </c>
      <c r="J61" s="8">
        <f t="shared" si="6"/>
        <v>0</v>
      </c>
    </row>
    <row r="62" spans="1:10" s="23" customFormat="1" ht="76.5">
      <c r="A62" s="35" t="s">
        <v>168</v>
      </c>
      <c r="B62" s="40" t="s">
        <v>67</v>
      </c>
      <c r="C62" s="39" t="s">
        <v>104</v>
      </c>
      <c r="D62" s="7">
        <v>2797320</v>
      </c>
      <c r="E62" s="7">
        <f>9878736+519934</f>
        <v>10398670</v>
      </c>
      <c r="F62" s="7">
        <f>8984197+472853</f>
        <v>9457050</v>
      </c>
      <c r="G62" s="7">
        <v>472853</v>
      </c>
      <c r="H62" s="7">
        <f t="shared" si="6"/>
        <v>7601350</v>
      </c>
      <c r="I62" s="8">
        <f t="shared" si="6"/>
        <v>-941620</v>
      </c>
      <c r="J62" s="8">
        <f t="shared" si="6"/>
        <v>-8984197</v>
      </c>
    </row>
    <row r="63" spans="1:10" ht="127.5">
      <c r="A63" s="35" t="s">
        <v>169</v>
      </c>
      <c r="B63" s="40" t="s">
        <v>16</v>
      </c>
      <c r="C63" s="9" t="s">
        <v>103</v>
      </c>
      <c r="D63" s="7">
        <v>700000</v>
      </c>
      <c r="E63" s="7">
        <v>0</v>
      </c>
      <c r="F63" s="7">
        <v>0</v>
      </c>
      <c r="G63" s="7">
        <v>0</v>
      </c>
      <c r="H63" s="7">
        <f t="shared" si="6"/>
        <v>-700000</v>
      </c>
      <c r="I63" s="8">
        <f t="shared" si="6"/>
        <v>0</v>
      </c>
      <c r="J63" s="8">
        <f t="shared" si="6"/>
        <v>0</v>
      </c>
    </row>
    <row r="64" spans="1:10" ht="153">
      <c r="A64" s="35" t="s">
        <v>170</v>
      </c>
      <c r="B64" s="9" t="s">
        <v>106</v>
      </c>
      <c r="C64" s="39" t="s">
        <v>105</v>
      </c>
      <c r="D64" s="7">
        <v>0</v>
      </c>
      <c r="E64" s="7">
        <v>0</v>
      </c>
      <c r="F64" s="7">
        <v>1052502</v>
      </c>
      <c r="G64" s="7">
        <v>0</v>
      </c>
      <c r="H64" s="7">
        <f t="shared" si="6"/>
        <v>0</v>
      </c>
      <c r="I64" s="8">
        <f t="shared" si="6"/>
        <v>1052502</v>
      </c>
      <c r="J64" s="8">
        <f t="shared" si="6"/>
        <v>-1052502</v>
      </c>
    </row>
    <row r="65" spans="1:10" ht="127.5">
      <c r="A65" s="35" t="s">
        <v>171</v>
      </c>
      <c r="B65" s="9" t="s">
        <v>163</v>
      </c>
      <c r="C65" s="44" t="s">
        <v>164</v>
      </c>
      <c r="D65" s="7">
        <v>8109000</v>
      </c>
      <c r="E65" s="7">
        <v>0</v>
      </c>
      <c r="F65" s="7">
        <v>0</v>
      </c>
      <c r="G65" s="7">
        <v>0</v>
      </c>
      <c r="H65" s="7">
        <f t="shared" si="6"/>
        <v>-8109000</v>
      </c>
      <c r="I65" s="7">
        <f>F65-E65</f>
        <v>0</v>
      </c>
      <c r="J65" s="7">
        <f>G65-F65</f>
        <v>0</v>
      </c>
    </row>
    <row r="66" spans="1:10" ht="127.5">
      <c r="A66" s="35" t="s">
        <v>172</v>
      </c>
      <c r="B66" s="40" t="s">
        <v>67</v>
      </c>
      <c r="C66" s="44" t="s">
        <v>164</v>
      </c>
      <c r="D66" s="7">
        <v>1200000</v>
      </c>
      <c r="E66" s="7">
        <v>0</v>
      </c>
      <c r="F66" s="7">
        <v>0</v>
      </c>
      <c r="G66" s="7">
        <v>0</v>
      </c>
      <c r="H66" s="7">
        <f t="shared" si="6"/>
        <v>-1200000</v>
      </c>
      <c r="I66" s="7">
        <f>F66-E66</f>
        <v>0</v>
      </c>
      <c r="J66" s="7">
        <f>G66-F66</f>
        <v>0</v>
      </c>
    </row>
    <row r="67" spans="1:10" ht="127.5">
      <c r="A67" s="35" t="s">
        <v>173</v>
      </c>
      <c r="B67" s="41" t="s">
        <v>82</v>
      </c>
      <c r="C67" s="44" t="s">
        <v>164</v>
      </c>
      <c r="D67" s="7">
        <v>400000</v>
      </c>
      <c r="E67" s="7">
        <v>0</v>
      </c>
      <c r="F67" s="7">
        <v>0</v>
      </c>
      <c r="G67" s="7">
        <v>0</v>
      </c>
      <c r="H67" s="7">
        <f t="shared" si="6"/>
        <v>-400000</v>
      </c>
      <c r="I67" s="7">
        <f>F67-E67</f>
        <v>0</v>
      </c>
      <c r="J67" s="7">
        <f>G67-F67</f>
        <v>0</v>
      </c>
    </row>
    <row r="68" spans="1:10" ht="127.5">
      <c r="A68" s="35" t="s">
        <v>174</v>
      </c>
      <c r="B68" s="9" t="s">
        <v>165</v>
      </c>
      <c r="C68" s="44" t="s">
        <v>164</v>
      </c>
      <c r="D68" s="7">
        <v>91000</v>
      </c>
      <c r="E68" s="7">
        <v>0</v>
      </c>
      <c r="F68" s="7">
        <v>0</v>
      </c>
      <c r="G68" s="7">
        <v>0</v>
      </c>
      <c r="H68" s="7">
        <f t="shared" si="6"/>
        <v>-91000</v>
      </c>
      <c r="I68" s="7">
        <f>F68-E68</f>
        <v>0</v>
      </c>
      <c r="J68" s="7">
        <f>G68-F68</f>
        <v>0</v>
      </c>
    </row>
    <row r="69" spans="1:10" ht="51">
      <c r="A69" s="35" t="s">
        <v>175</v>
      </c>
      <c r="B69" s="40" t="s">
        <v>16</v>
      </c>
      <c r="C69" s="44" t="s">
        <v>166</v>
      </c>
      <c r="D69" s="7">
        <v>1000000</v>
      </c>
      <c r="E69" s="7">
        <v>0</v>
      </c>
      <c r="F69" s="7">
        <v>0</v>
      </c>
      <c r="G69" s="7">
        <v>0</v>
      </c>
      <c r="H69" s="7">
        <f t="shared" si="6"/>
        <v>-1000000</v>
      </c>
      <c r="I69" s="7">
        <f>F69-E69</f>
        <v>0</v>
      </c>
      <c r="J69" s="7">
        <f>G69-F69</f>
        <v>0</v>
      </c>
    </row>
    <row r="70" spans="1:10" ht="12.75">
      <c r="A70" s="36"/>
      <c r="B70" s="1" t="s">
        <v>0</v>
      </c>
      <c r="C70" s="48"/>
      <c r="D70" s="45">
        <f>D7+D11+D41+D60</f>
        <v>3491420973.16</v>
      </c>
      <c r="E70" s="45">
        <f>E7+E11+E41+E60</f>
        <v>3083693329</v>
      </c>
      <c r="F70" s="45">
        <f>F7+F11+F41+F60</f>
        <v>2468773409.49</v>
      </c>
      <c r="G70" s="45">
        <f>G7+G11+G41+G60</f>
        <v>2467824070.91</v>
      </c>
      <c r="H70" s="45">
        <f t="shared" si="6"/>
        <v>-407727644.15999985</v>
      </c>
      <c r="I70" s="45">
        <f t="shared" si="6"/>
        <v>-614919919.5100002</v>
      </c>
      <c r="J70" s="45">
        <f t="shared" si="6"/>
        <v>-949338.5799999237</v>
      </c>
    </row>
    <row r="71" spans="1:10" ht="12.75">
      <c r="A71" s="24"/>
      <c r="B71" s="24"/>
      <c r="C71" s="23"/>
      <c r="D71" s="25"/>
      <c r="E71" s="25"/>
      <c r="F71" s="25"/>
      <c r="G71" s="25"/>
      <c r="H71" s="23"/>
      <c r="I71" s="23"/>
      <c r="J71" s="23"/>
    </row>
    <row r="72" spans="5:10" ht="12.75">
      <c r="E72" s="28"/>
      <c r="J72" s="28"/>
    </row>
  </sheetData>
  <sheetProtection/>
  <autoFilter ref="A6:J70"/>
  <mergeCells count="4">
    <mergeCell ref="A3:J3"/>
    <mergeCell ref="I4:J4"/>
    <mergeCell ref="I1:J1"/>
    <mergeCell ref="H2:J2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zhukova</cp:lastModifiedBy>
  <cp:lastPrinted>2023-11-11T10:19:44Z</cp:lastPrinted>
  <dcterms:created xsi:type="dcterms:W3CDTF">2002-03-11T10:22:12Z</dcterms:created>
  <dcterms:modified xsi:type="dcterms:W3CDTF">2023-11-11T10:26:21Z</dcterms:modified>
  <cp:category/>
  <cp:version/>
  <cp:contentType/>
  <cp:contentStatus/>
</cp:coreProperties>
</file>