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40" windowHeight="9615" activeTab="0"/>
  </bookViews>
  <sheets>
    <sheet name="2023" sheetId="1" r:id="rId1"/>
    <sheet name="2024" sheetId="2" r:id="rId2"/>
    <sheet name="2025" sheetId="3" r:id="rId3"/>
  </sheets>
  <definedNames>
    <definedName name="_xlnm.Print_Titles" localSheetId="0">'2023'!$4:$5</definedName>
    <definedName name="_xlnm.Print_Titles" localSheetId="2">'2025'!$4:$5</definedName>
    <definedName name="_xlnm.Print_Area" localSheetId="0">'2023'!$A$1:$K$39</definedName>
  </definedNames>
  <calcPr fullCalcOnLoad="1"/>
</workbook>
</file>

<file path=xl/sharedStrings.xml><?xml version="1.0" encoding="utf-8"?>
<sst xmlns="http://schemas.openxmlformats.org/spreadsheetml/2006/main" count="140" uniqueCount="90">
  <si>
    <t>№ п/п</t>
  </si>
  <si>
    <t>Наименование</t>
  </si>
  <si>
    <t xml:space="preserve">Всего </t>
  </si>
  <si>
    <t>Контрольно - счетная палата МОГО "Ухта"</t>
  </si>
  <si>
    <t>Совет МОГО "Ухта"</t>
  </si>
  <si>
    <t>Администрация МОГО "Ухта"</t>
  </si>
  <si>
    <t>МУ "Управление жилищно-коммунального хозяйства" администрации МОГО "Ухта"</t>
  </si>
  <si>
    <t>МУ "Управление культуры администрации МОГО "Ухта"</t>
  </si>
  <si>
    <t>МУ "Управление физической культуры и спорта" администрации МОГО "Ухта"</t>
  </si>
  <si>
    <t>МУ "Управление образования" администрации МОГО "Ухта"</t>
  </si>
  <si>
    <t>Финансовое управление администрации МОГО "Ухта"</t>
  </si>
  <si>
    <t>За счет средств местного бюджета</t>
  </si>
  <si>
    <t>рублей</t>
  </si>
  <si>
    <t>Приложение 2 к пояснительной записке (таблица 1)</t>
  </si>
  <si>
    <t>Приложение 2 к пояснительной записке (таблица 2)</t>
  </si>
  <si>
    <t>Приложение 2 к пояснительной записке (таблица 3)</t>
  </si>
  <si>
    <t>1.</t>
  </si>
  <si>
    <t>2.</t>
  </si>
  <si>
    <t>3.</t>
  </si>
  <si>
    <t>4.</t>
  </si>
  <si>
    <t>5.</t>
  </si>
  <si>
    <t>6.</t>
  </si>
  <si>
    <t>Изменение общего объема расходов
(+ увеличение; - уменьшение)</t>
  </si>
  <si>
    <t>Изменение общего объема расходов 
(+ увеличение; - уменьшение)</t>
  </si>
  <si>
    <t>проверка</t>
  </si>
  <si>
    <t>Планируемое изменение общего объема расходов в разрезе главных распорядителей бюджетных средств МОГО «Ухта» на 2023 год</t>
  </si>
  <si>
    <t>Планируемое изменение общего объема расходов в разрезе главных распорядителей бюджетных средств МОГО «Ухта» на 2024 год</t>
  </si>
  <si>
    <t>Планируемое изменение общего объема расходов в разрезе главных распорядителей бюджетных средств МОГО «Ухта» на 2025 год</t>
  </si>
  <si>
    <t>Межбюджетные трансферты 2023 года</t>
  </si>
  <si>
    <t>Реализация мероприятий в рамках регионального проекта "Формирование комфортной городской среды" (средства граждан)</t>
  </si>
  <si>
    <t>2.3</t>
  </si>
  <si>
    <t>2.5</t>
  </si>
  <si>
    <t>2.6</t>
  </si>
  <si>
    <t>2.7</t>
  </si>
  <si>
    <t>2.1</t>
  </si>
  <si>
    <t>2.2</t>
  </si>
  <si>
    <t>2.4</t>
  </si>
  <si>
    <t>2.8</t>
  </si>
  <si>
    <t>2.9</t>
  </si>
  <si>
    <t>3.1</t>
  </si>
  <si>
    <t>4.5</t>
  </si>
  <si>
    <t>4.9</t>
  </si>
  <si>
    <t>4.10</t>
  </si>
  <si>
    <t>4.13</t>
  </si>
  <si>
    <t>4.14</t>
  </si>
  <si>
    <t xml:space="preserve">Проект решения Совета МОГО "Ухта" 
"О внесении изменений в решение Совета МОГО "Ухта"  от 21.12.2021  № 194 "О бюджете МОГО "Ухта" на 2023 год и плановый период 2024 и 2025 годов" </t>
  </si>
  <si>
    <t xml:space="preserve">Проект решения Совета МОГО "Ухта" 
"О внесении изменений  в решение Совета МОГО "Ухта" от 21.12.2021  № 194 "О бюджете МОГО "Ухта" на 2023 год и плановый период 2024 и 2025 годов" </t>
  </si>
  <si>
    <t xml:space="preserve">Проект решения Совета МОГО "Ухта" 
"О внесении изменений  в решение Совета МОГО "Ухта"  от 21.12.2021  № 194 "О бюджете МОГО "Ухта" на 2023 год и плановый период 2024 и 2025 годов" </t>
  </si>
  <si>
    <t>2.10</t>
  </si>
  <si>
    <t>Решение Совета МОГО "Ухта"  от 21.12.2022  № 194 "О бюджете МОГО "Ухта" на 2023 год и плановый период 2024 и 2025 годов"  (в ред. от 15.03.2023 № 201)</t>
  </si>
  <si>
    <t>Прочие безвозмездные поступления 2023 года</t>
  </si>
  <si>
    <t>Проведение капитальных и текущих ремонтов</t>
  </si>
  <si>
    <t>Субсидии на реализацию мероприятий по обеспечению жильем молодых семей</t>
  </si>
  <si>
    <t>Субвенции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</si>
  <si>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Субвенции на возмещение недополученных доходов, возникающих в результате государственного регулирования цен на твердое топливо, используемое для нужд отопления</t>
  </si>
  <si>
    <t>минус</t>
  </si>
  <si>
    <t>плюс</t>
  </si>
  <si>
    <t>4.4</t>
  </si>
  <si>
    <t>4.6</t>
  </si>
  <si>
    <t>4.7</t>
  </si>
  <si>
    <t>4.8</t>
  </si>
  <si>
    <t>4.11</t>
  </si>
  <si>
    <t>4.12</t>
  </si>
  <si>
    <t>Распределение ассигнований в уточнении</t>
  </si>
  <si>
    <t>Решение Совета МОГО "Ухта"  от 21.12.2022  № 194 "О бюджете МОГО "Ухта" на 2023 год и плановый период 2024 и 2025 годов" (в ред. от 26.10.2023 № 243)</t>
  </si>
  <si>
    <t>Субвенции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</si>
  <si>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</si>
  <si>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</si>
  <si>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Субвенции на осуществление государственного полномочия Республики Коми, предусмотренного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</si>
  <si>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</si>
  <si>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</si>
  <si>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</si>
  <si>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Снос расселенных аварийных жилых домов</t>
  </si>
  <si>
    <t>Аварийно-восстановительные работы пгт. Ярега ул. Космонавтов, д.2 (за счет средств резервного фонда )</t>
  </si>
  <si>
    <t xml:space="preserve">Организация мероприятий посвещенных празнованию 80-летия г. Ухте </t>
  </si>
  <si>
    <t>Демонтаж противопожарного занавеса</t>
  </si>
  <si>
    <t>Приобретение подарков для детей из социально незащищенных слоев населения</t>
  </si>
  <si>
    <t>Субсидии на поддержание работоспособности инфраструктуры связи (софинансирование)</t>
  </si>
  <si>
    <t>Дополнительные работы по строительству ФОК единоборств</t>
  </si>
  <si>
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 (софинансирование)</t>
  </si>
  <si>
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 (софинансирование)</t>
  </si>
  <si>
    <t>Строительство и реконструкцию спортивных объектов для муниципальных нужд (Физкультурно-оздоровительный комплекс единоборств, г.Ухта) (дополнительные средства)</t>
  </si>
  <si>
    <t>Приобретение новогодней ели в пгт Боровой</t>
  </si>
  <si>
    <t>Реализация мероприятий по охране окружающей среды</t>
  </si>
  <si>
    <t>Дополнительная потребность на оплату труда работникам учреждений образования</t>
  </si>
  <si>
    <t>4.1</t>
  </si>
  <si>
    <t>4.2</t>
  </si>
  <si>
    <t>4.3</t>
  </si>
  <si>
    <t>4.14.1</t>
  </si>
  <si>
    <t>4.14.2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</si>
</sst>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#,##0.0"/>
    <numFmt numFmtId="178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/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vertical="top" wrapText="1"/>
      <protection/>
    </xf>
    <xf numFmtId="4" fontId="34" fillId="0" borderId="1">
      <alignment horizontal="right" vertical="top" shrinkToFit="1"/>
      <protection/>
    </xf>
    <xf numFmtId="0" fontId="34" fillId="0" borderId="1">
      <alignment horizontal="left" vertical="top" wrapText="1"/>
      <protection/>
    </xf>
    <xf numFmtId="4" fontId="34" fillId="0" borderId="1">
      <alignment horizontal="right" vertical="top" shrinkToFit="1"/>
      <protection/>
    </xf>
    <xf numFmtId="4" fontId="34" fillId="0" borderId="2">
      <alignment horizontal="right" vertical="top" shrinkToFit="1"/>
      <protection/>
    </xf>
    <xf numFmtId="0" fontId="34" fillId="0" borderId="1">
      <alignment horizontal="left" vertical="top" wrapText="1"/>
      <protection/>
    </xf>
    <xf numFmtId="4" fontId="34" fillId="0" borderId="2">
      <alignment horizontal="right" vertical="top" shrinkToFit="1"/>
      <protection/>
    </xf>
    <xf numFmtId="0" fontId="34" fillId="0" borderId="1">
      <alignment horizontal="left" vertical="top" wrapText="1"/>
      <protection/>
    </xf>
    <xf numFmtId="4" fontId="34" fillId="0" borderId="1">
      <alignment horizontal="right" vertical="top" shrinkToFit="1"/>
      <protection/>
    </xf>
    <xf numFmtId="4" fontId="34" fillId="0" borderId="2">
      <alignment horizontal="right" vertical="top" shrinkToFi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8" borderId="9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2" fillId="0" borderId="0" xfId="0" applyFont="1" applyAlignment="1">
      <alignment horizontal="right" vertical="center"/>
    </xf>
    <xf numFmtId="0" fontId="53" fillId="0" borderId="0" xfId="0" applyFont="1" applyAlignment="1">
      <alignment/>
    </xf>
    <xf numFmtId="0" fontId="54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55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/>
    </xf>
    <xf numFmtId="0" fontId="56" fillId="0" borderId="12" xfId="0" applyFont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6" fillId="0" borderId="12" xfId="0" applyNumberFormat="1" applyFont="1" applyFill="1" applyBorder="1" applyAlignment="1">
      <alignment/>
    </xf>
    <xf numFmtId="4" fontId="57" fillId="0" borderId="12" xfId="0" applyNumberFormat="1" applyFont="1" applyFill="1" applyBorder="1" applyAlignment="1">
      <alignment horizontal="right" vertical="center"/>
    </xf>
    <xf numFmtId="4" fontId="58" fillId="0" borderId="12" xfId="0" applyNumberFormat="1" applyFont="1" applyFill="1" applyBorder="1" applyAlignment="1">
      <alignment horizontal="right" vertical="center"/>
    </xf>
    <xf numFmtId="4" fontId="58" fillId="0" borderId="12" xfId="0" applyNumberFormat="1" applyFont="1" applyFill="1" applyBorder="1" applyAlignment="1">
      <alignment vertical="center"/>
    </xf>
    <xf numFmtId="4" fontId="58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>
      <alignment horizontal="right"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" fontId="58" fillId="0" borderId="12" xfId="0" applyNumberFormat="1" applyFont="1" applyBorder="1" applyAlignment="1">
      <alignment horizontal="right" vertical="center"/>
    </xf>
    <xf numFmtId="0" fontId="59" fillId="0" borderId="0" xfId="0" applyFont="1" applyAlignment="1">
      <alignment/>
    </xf>
    <xf numFmtId="4" fontId="2" fillId="0" borderId="12" xfId="0" applyNumberFormat="1" applyFont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0" xfId="33"/>
    <cellStyle name="ex61" xfId="34"/>
    <cellStyle name="ex62" xfId="35"/>
    <cellStyle name="ex63" xfId="36"/>
    <cellStyle name="ex64" xfId="37"/>
    <cellStyle name="ex65" xfId="38"/>
    <cellStyle name="ex66" xfId="39"/>
    <cellStyle name="ex67" xfId="40"/>
    <cellStyle name="ex68" xfId="41"/>
    <cellStyle name="ex6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80" zoomScaleNormal="80" zoomScalePageLayoutView="0" workbookViewId="0" topLeftCell="A1">
      <pane xSplit="2" ySplit="7" topLeftCell="C3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33" sqref="Q33"/>
    </sheetView>
  </sheetViews>
  <sheetFormatPr defaultColWidth="9.140625" defaultRowHeight="15"/>
  <cols>
    <col min="1" max="1" width="7.421875" style="12" customWidth="1"/>
    <col min="2" max="2" width="41.57421875" style="12" customWidth="1"/>
    <col min="3" max="3" width="18.421875" style="12" customWidth="1"/>
    <col min="4" max="4" width="13.8515625" style="12" customWidth="1"/>
    <col min="5" max="5" width="14.00390625" style="12" bestFit="1" customWidth="1"/>
    <col min="6" max="6" width="16.7109375" style="12" customWidth="1"/>
    <col min="7" max="7" width="16.8515625" style="12" customWidth="1"/>
    <col min="8" max="8" width="16.7109375" style="12" customWidth="1"/>
    <col min="9" max="9" width="16.57421875" style="12" customWidth="1"/>
    <col min="10" max="10" width="18.00390625" style="12" bestFit="1" customWidth="1"/>
    <col min="11" max="11" width="17.421875" style="12" customWidth="1"/>
    <col min="12" max="12" width="14.8515625" style="12" customWidth="1"/>
    <col min="13" max="16384" width="9.140625" style="12" customWidth="1"/>
  </cols>
  <sheetData>
    <row r="1" ht="15.75">
      <c r="K1" s="13" t="s">
        <v>13</v>
      </c>
    </row>
    <row r="2" spans="1:11" ht="25.5" customHeight="1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3:11" ht="15.75">
      <c r="C3" s="21"/>
      <c r="K3" s="13" t="s">
        <v>12</v>
      </c>
    </row>
    <row r="4" spans="1:11" s="10" customFormat="1" ht="76.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</row>
    <row r="5" spans="1:11" s="10" customFormat="1" ht="12.7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</row>
    <row r="6" spans="1:11" s="10" customFormat="1" ht="51">
      <c r="A6" s="34" t="s">
        <v>16</v>
      </c>
      <c r="B6" s="16" t="s">
        <v>64</v>
      </c>
      <c r="C6" s="17">
        <v>5250274816.51</v>
      </c>
      <c r="D6" s="17">
        <v>9405342</v>
      </c>
      <c r="E6" s="17">
        <v>2737020</v>
      </c>
      <c r="F6" s="17">
        <v>916163327.65</v>
      </c>
      <c r="G6" s="17">
        <v>670716432.52</v>
      </c>
      <c r="H6" s="17">
        <v>386921224.88</v>
      </c>
      <c r="I6" s="17">
        <v>253216156.16</v>
      </c>
      <c r="J6" s="17">
        <v>2895445457.1000004</v>
      </c>
      <c r="K6" s="17">
        <v>115669856.19999999</v>
      </c>
    </row>
    <row r="7" spans="1:11" s="10" customFormat="1" ht="15.75">
      <c r="A7" s="34" t="s">
        <v>17</v>
      </c>
      <c r="B7" s="18" t="s">
        <v>28</v>
      </c>
      <c r="C7" s="17">
        <f>SUM(D7:K7)</f>
        <v>159519754.51</v>
      </c>
      <c r="D7" s="17">
        <f aca="true" t="shared" si="0" ref="D7:K7">SUM(D8:D17)</f>
        <v>0</v>
      </c>
      <c r="E7" s="17">
        <f t="shared" si="0"/>
        <v>0</v>
      </c>
      <c r="F7" s="17">
        <f t="shared" si="0"/>
        <v>0</v>
      </c>
      <c r="G7" s="17">
        <f t="shared" si="0"/>
        <v>-256802.38</v>
      </c>
      <c r="H7" s="17">
        <f t="shared" si="0"/>
        <v>3080172</v>
      </c>
      <c r="I7" s="17">
        <f t="shared" si="0"/>
        <v>1456526</v>
      </c>
      <c r="J7" s="17">
        <f t="shared" si="0"/>
        <v>155239858.89</v>
      </c>
      <c r="K7" s="17">
        <f t="shared" si="0"/>
        <v>0</v>
      </c>
    </row>
    <row r="8" spans="1:11" s="10" customFormat="1" ht="101.25" customHeight="1">
      <c r="A8" s="9" t="s">
        <v>34</v>
      </c>
      <c r="B8" s="31" t="s">
        <v>65</v>
      </c>
      <c r="C8" s="33">
        <f aca="true" t="shared" si="1" ref="C8:C16">SUM(D8:K8)</f>
        <v>-500000</v>
      </c>
      <c r="D8" s="32"/>
      <c r="E8" s="32"/>
      <c r="F8" s="30"/>
      <c r="G8" s="33"/>
      <c r="H8" s="33"/>
      <c r="I8" s="32"/>
      <c r="J8" s="32">
        <v>-500000</v>
      </c>
      <c r="K8" s="27"/>
    </row>
    <row r="9" spans="1:11" s="10" customFormat="1" ht="87.75" customHeight="1">
      <c r="A9" s="9" t="s">
        <v>35</v>
      </c>
      <c r="B9" s="31" t="s">
        <v>66</v>
      </c>
      <c r="C9" s="33">
        <f t="shared" si="1"/>
        <v>-2287300</v>
      </c>
      <c r="D9" s="32"/>
      <c r="E9" s="32"/>
      <c r="F9" s="30"/>
      <c r="G9" s="33"/>
      <c r="H9" s="32"/>
      <c r="I9" s="32"/>
      <c r="J9" s="32">
        <v>-2287300</v>
      </c>
      <c r="K9" s="27"/>
    </row>
    <row r="10" spans="1:11" s="10" customFormat="1" ht="57" customHeight="1">
      <c r="A10" s="9" t="s">
        <v>30</v>
      </c>
      <c r="B10" s="31" t="s">
        <v>53</v>
      </c>
      <c r="C10" s="33">
        <f t="shared" si="1"/>
        <v>43398500</v>
      </c>
      <c r="D10" s="32"/>
      <c r="E10" s="32"/>
      <c r="F10" s="30"/>
      <c r="G10" s="33"/>
      <c r="H10" s="32"/>
      <c r="I10" s="32"/>
      <c r="J10" s="32">
        <v>43398500</v>
      </c>
      <c r="K10" s="27"/>
    </row>
    <row r="11" spans="1:11" s="10" customFormat="1" ht="51">
      <c r="A11" s="9" t="s">
        <v>36</v>
      </c>
      <c r="B11" s="31" t="s">
        <v>54</v>
      </c>
      <c r="C11" s="33">
        <f t="shared" si="1"/>
        <v>-319159.38</v>
      </c>
      <c r="D11" s="32"/>
      <c r="E11" s="32"/>
      <c r="F11" s="30"/>
      <c r="G11" s="33">
        <v>-319159.38</v>
      </c>
      <c r="H11" s="27"/>
      <c r="I11" s="27"/>
      <c r="J11" s="27"/>
      <c r="K11" s="27"/>
    </row>
    <row r="12" spans="1:11" s="10" customFormat="1" ht="90" customHeight="1">
      <c r="A12" s="9" t="s">
        <v>31</v>
      </c>
      <c r="B12" s="31" t="s">
        <v>68</v>
      </c>
      <c r="C12" s="33">
        <f t="shared" si="1"/>
        <v>62357</v>
      </c>
      <c r="D12" s="27"/>
      <c r="E12" s="27"/>
      <c r="F12" s="28"/>
      <c r="G12" s="33">
        <v>62357</v>
      </c>
      <c r="H12" s="27"/>
      <c r="I12" s="27"/>
      <c r="J12" s="27"/>
      <c r="K12" s="27"/>
    </row>
    <row r="13" spans="1:11" s="10" customFormat="1" ht="70.5" customHeight="1">
      <c r="A13" s="9" t="s">
        <v>32</v>
      </c>
      <c r="B13" s="31" t="s">
        <v>70</v>
      </c>
      <c r="C13" s="33">
        <f t="shared" si="1"/>
        <v>118819100</v>
      </c>
      <c r="D13" s="32"/>
      <c r="E13" s="32"/>
      <c r="F13" s="30"/>
      <c r="G13" s="33"/>
      <c r="H13" s="32">
        <v>1538296</v>
      </c>
      <c r="I13" s="32">
        <v>1456526</v>
      </c>
      <c r="J13" s="32">
        <v>115824278</v>
      </c>
      <c r="K13" s="27"/>
    </row>
    <row r="14" spans="1:11" s="10" customFormat="1" ht="72.75" customHeight="1">
      <c r="A14" s="9" t="s">
        <v>33</v>
      </c>
      <c r="B14" s="31" t="s">
        <v>71</v>
      </c>
      <c r="C14" s="33">
        <f t="shared" si="1"/>
        <v>1533000</v>
      </c>
      <c r="D14" s="32"/>
      <c r="E14" s="32"/>
      <c r="F14" s="30"/>
      <c r="G14" s="33"/>
      <c r="H14" s="32">
        <v>1533000</v>
      </c>
      <c r="I14" s="32"/>
      <c r="J14" s="32"/>
      <c r="K14" s="27"/>
    </row>
    <row r="15" spans="1:11" s="10" customFormat="1" ht="25.5">
      <c r="A15" s="9" t="s">
        <v>37</v>
      </c>
      <c r="B15" s="31" t="s">
        <v>52</v>
      </c>
      <c r="C15" s="33">
        <f t="shared" si="1"/>
        <v>111980.89</v>
      </c>
      <c r="D15" s="27"/>
      <c r="E15" s="27"/>
      <c r="F15" s="28"/>
      <c r="G15" s="26"/>
      <c r="H15" s="27"/>
      <c r="I15" s="27"/>
      <c r="J15" s="32">
        <v>111980.89</v>
      </c>
      <c r="K15" s="27"/>
    </row>
    <row r="16" spans="1:11" s="10" customFormat="1" ht="72" customHeight="1">
      <c r="A16" s="9" t="s">
        <v>38</v>
      </c>
      <c r="B16" s="31" t="s">
        <v>69</v>
      </c>
      <c r="C16" s="33">
        <f t="shared" si="1"/>
        <v>8876</v>
      </c>
      <c r="D16" s="32"/>
      <c r="E16" s="32"/>
      <c r="F16" s="30"/>
      <c r="G16" s="33"/>
      <c r="H16" s="32">
        <v>8876</v>
      </c>
      <c r="I16" s="27"/>
      <c r="J16" s="27"/>
      <c r="K16" s="27"/>
    </row>
    <row r="17" spans="1:11" s="10" customFormat="1" ht="128.25" customHeight="1">
      <c r="A17" s="9" t="s">
        <v>48</v>
      </c>
      <c r="B17" s="31" t="s">
        <v>67</v>
      </c>
      <c r="C17" s="33">
        <f>SUM(D17:K17)</f>
        <v>-1307600</v>
      </c>
      <c r="D17" s="27"/>
      <c r="E17" s="27"/>
      <c r="F17" s="28"/>
      <c r="G17" s="26"/>
      <c r="H17" s="27"/>
      <c r="I17" s="27"/>
      <c r="J17" s="32">
        <v>-1307600</v>
      </c>
      <c r="K17" s="27"/>
    </row>
    <row r="18" spans="1:11" s="19" customFormat="1" ht="26.25" customHeight="1">
      <c r="A18" s="34" t="s">
        <v>18</v>
      </c>
      <c r="B18" s="36" t="s">
        <v>50</v>
      </c>
      <c r="C18" s="17">
        <f>SUM(D18:K18)</f>
        <v>15849.829999999996</v>
      </c>
      <c r="D18" s="17">
        <f>SUM(D19:D20)</f>
        <v>0</v>
      </c>
      <c r="E18" s="17">
        <f aca="true" t="shared" si="2" ref="E18:K18">SUM(E19:E20)</f>
        <v>0</v>
      </c>
      <c r="F18" s="17">
        <f t="shared" si="2"/>
        <v>0</v>
      </c>
      <c r="G18" s="17">
        <f t="shared" si="2"/>
        <v>15891.729999999996</v>
      </c>
      <c r="H18" s="17">
        <f t="shared" si="2"/>
        <v>0</v>
      </c>
      <c r="I18" s="17">
        <f t="shared" si="2"/>
        <v>0</v>
      </c>
      <c r="J18" s="17">
        <f t="shared" si="2"/>
        <v>-41.9</v>
      </c>
      <c r="K18" s="17">
        <f t="shared" si="2"/>
        <v>0</v>
      </c>
    </row>
    <row r="19" spans="1:11" s="10" customFormat="1" ht="51">
      <c r="A19" s="9" t="s">
        <v>39</v>
      </c>
      <c r="B19" s="31" t="s">
        <v>29</v>
      </c>
      <c r="C19" s="33">
        <f>SUM(D19:K19)</f>
        <v>56909.96</v>
      </c>
      <c r="D19" s="30"/>
      <c r="E19" s="30"/>
      <c r="F19" s="30"/>
      <c r="G19" s="40">
        <f>23629.96+33280</f>
        <v>56909.96</v>
      </c>
      <c r="H19" s="30"/>
      <c r="I19" s="30"/>
      <c r="J19" s="30"/>
      <c r="K19" s="30"/>
    </row>
    <row r="20" spans="1:11" s="10" customFormat="1" ht="15.75">
      <c r="A20" s="9"/>
      <c r="B20" s="31"/>
      <c r="C20" s="33">
        <f>SUM(D20:K20)</f>
        <v>-41060.130000000005</v>
      </c>
      <c r="D20" s="30"/>
      <c r="E20" s="30"/>
      <c r="F20" s="30"/>
      <c r="G20" s="40">
        <v>-41018.23</v>
      </c>
      <c r="H20" s="30"/>
      <c r="I20" s="30"/>
      <c r="J20" s="30">
        <v>-41.9</v>
      </c>
      <c r="K20" s="30"/>
    </row>
    <row r="21" spans="1:11" s="19" customFormat="1" ht="15.75">
      <c r="A21" s="34" t="s">
        <v>19</v>
      </c>
      <c r="B21" s="18" t="s">
        <v>11</v>
      </c>
      <c r="C21" s="17">
        <f>SUM(D21:K21)</f>
        <v>9606002.57999999</v>
      </c>
      <c r="D21" s="17">
        <f aca="true" t="shared" si="3" ref="D21:K21">SUM(D22:D35)</f>
        <v>-150000</v>
      </c>
      <c r="E21" s="17">
        <f t="shared" si="3"/>
        <v>-52306.5</v>
      </c>
      <c r="F21" s="17">
        <f t="shared" si="3"/>
        <v>13432895.530000001</v>
      </c>
      <c r="G21" s="17">
        <f t="shared" si="3"/>
        <v>-34423382.24</v>
      </c>
      <c r="H21" s="17">
        <f t="shared" si="3"/>
        <v>12256183.67</v>
      </c>
      <c r="I21" s="17">
        <f t="shared" si="3"/>
        <v>-371948.13</v>
      </c>
      <c r="J21" s="17">
        <f t="shared" si="3"/>
        <v>83277569.32</v>
      </c>
      <c r="K21" s="17">
        <f t="shared" si="3"/>
        <v>-64363009.07</v>
      </c>
    </row>
    <row r="22" spans="1:11" s="19" customFormat="1" ht="15.75">
      <c r="A22" s="9" t="s">
        <v>85</v>
      </c>
      <c r="B22" s="31" t="s">
        <v>51</v>
      </c>
      <c r="C22" s="33">
        <f aca="true" t="shared" si="4" ref="C22:C34">SUM(D22:K22)</f>
        <v>0</v>
      </c>
      <c r="D22" s="30"/>
      <c r="E22" s="30"/>
      <c r="F22" s="33"/>
      <c r="G22" s="30"/>
      <c r="H22" s="30"/>
      <c r="I22" s="30"/>
      <c r="J22" s="30">
        <f>3774180.99-31742.43-0.77-30000.1-55000</f>
        <v>3657437.69</v>
      </c>
      <c r="K22" s="33">
        <f>-3774180.99+31742.43+0.77+30000.1+55000</f>
        <v>-3657437.69</v>
      </c>
    </row>
    <row r="23" spans="1:11" s="19" customFormat="1" ht="25.5">
      <c r="A23" s="9" t="s">
        <v>86</v>
      </c>
      <c r="B23" s="31" t="s">
        <v>74</v>
      </c>
      <c r="C23" s="33">
        <f>SUM(D23:K23)</f>
        <v>0</v>
      </c>
      <c r="D23" s="30"/>
      <c r="E23" s="30"/>
      <c r="F23" s="33"/>
      <c r="G23" s="30"/>
      <c r="H23" s="30">
        <f>2500000-188692</f>
        <v>2311308</v>
      </c>
      <c r="I23" s="30"/>
      <c r="J23" s="30"/>
      <c r="K23" s="33">
        <f>-2500000+188692</f>
        <v>-2311308</v>
      </c>
    </row>
    <row r="24" spans="1:11" s="19" customFormat="1" ht="15.75">
      <c r="A24" s="9" t="s">
        <v>87</v>
      </c>
      <c r="B24" s="41" t="s">
        <v>75</v>
      </c>
      <c r="C24" s="33">
        <f t="shared" si="4"/>
        <v>0</v>
      </c>
      <c r="D24" s="30"/>
      <c r="E24" s="30"/>
      <c r="F24" s="33"/>
      <c r="G24" s="30"/>
      <c r="H24" s="30">
        <v>150000</v>
      </c>
      <c r="I24" s="30"/>
      <c r="J24" s="30"/>
      <c r="K24" s="33">
        <v>-150000</v>
      </c>
    </row>
    <row r="25" spans="1:11" s="19" customFormat="1" ht="25.5">
      <c r="A25" s="9" t="s">
        <v>57</v>
      </c>
      <c r="B25" s="41" t="s">
        <v>78</v>
      </c>
      <c r="C25" s="33">
        <f t="shared" si="4"/>
        <v>0</v>
      </c>
      <c r="D25" s="30"/>
      <c r="E25" s="30"/>
      <c r="F25" s="33">
        <v>12488403.26</v>
      </c>
      <c r="G25" s="30"/>
      <c r="H25" s="30"/>
      <c r="I25" s="30"/>
      <c r="J25" s="30"/>
      <c r="K25" s="33">
        <v>-12488403.26</v>
      </c>
    </row>
    <row r="26" spans="1:11" s="19" customFormat="1" ht="25.5">
      <c r="A26" s="9" t="s">
        <v>40</v>
      </c>
      <c r="B26" s="41" t="s">
        <v>76</v>
      </c>
      <c r="C26" s="33">
        <f t="shared" si="4"/>
        <v>0</v>
      </c>
      <c r="D26" s="30"/>
      <c r="E26" s="30"/>
      <c r="F26" s="33"/>
      <c r="G26" s="30"/>
      <c r="H26" s="30">
        <v>180000</v>
      </c>
      <c r="I26" s="30"/>
      <c r="J26" s="30"/>
      <c r="K26" s="33">
        <v>-180000</v>
      </c>
    </row>
    <row r="27" spans="1:11" s="19" customFormat="1" ht="25.5">
      <c r="A27" s="9" t="s">
        <v>58</v>
      </c>
      <c r="B27" s="41" t="s">
        <v>77</v>
      </c>
      <c r="C27" s="33">
        <f t="shared" si="4"/>
        <v>0</v>
      </c>
      <c r="D27" s="30"/>
      <c r="E27" s="30"/>
      <c r="F27" s="33"/>
      <c r="G27" s="30"/>
      <c r="H27" s="30">
        <v>181.14</v>
      </c>
      <c r="I27" s="30"/>
      <c r="J27" s="30"/>
      <c r="K27" s="33">
        <v>-181.14</v>
      </c>
    </row>
    <row r="28" spans="1:11" s="19" customFormat="1" ht="38.25">
      <c r="A28" s="9" t="s">
        <v>59</v>
      </c>
      <c r="B28" s="41" t="s">
        <v>73</v>
      </c>
      <c r="C28" s="33">
        <f t="shared" si="4"/>
        <v>0</v>
      </c>
      <c r="D28" s="30"/>
      <c r="E28" s="30"/>
      <c r="F28" s="33">
        <v>1317361.78</v>
      </c>
      <c r="G28" s="30"/>
      <c r="H28" s="30"/>
      <c r="I28" s="30"/>
      <c r="J28" s="30"/>
      <c r="K28" s="33">
        <v>-1317361.78</v>
      </c>
    </row>
    <row r="29" spans="1:11" s="19" customFormat="1" ht="15.75">
      <c r="A29" s="9" t="s">
        <v>60</v>
      </c>
      <c r="B29" s="41" t="s">
        <v>72</v>
      </c>
      <c r="C29" s="33">
        <f t="shared" si="4"/>
        <v>0</v>
      </c>
      <c r="D29" s="28"/>
      <c r="E29" s="28"/>
      <c r="F29" s="26"/>
      <c r="G29" s="30">
        <v>1198000</v>
      </c>
      <c r="H29" s="30"/>
      <c r="I29" s="30"/>
      <c r="J29" s="30"/>
      <c r="K29" s="33">
        <v>-1198000</v>
      </c>
    </row>
    <row r="30" spans="1:11" s="19" customFormat="1" ht="63.75">
      <c r="A30" s="9" t="s">
        <v>41</v>
      </c>
      <c r="B30" s="31" t="s">
        <v>79</v>
      </c>
      <c r="C30" s="33">
        <f t="shared" si="4"/>
        <v>0</v>
      </c>
      <c r="D30" s="30"/>
      <c r="E30" s="30"/>
      <c r="F30" s="33"/>
      <c r="G30" s="30"/>
      <c r="H30" s="30">
        <v>15538.34</v>
      </c>
      <c r="I30" s="30">
        <v>14712.38</v>
      </c>
      <c r="J30" s="30">
        <v>1169942.21</v>
      </c>
      <c r="K30" s="33">
        <v>-1200192.93</v>
      </c>
    </row>
    <row r="31" spans="1:11" s="19" customFormat="1" ht="66.75" customHeight="1">
      <c r="A31" s="9" t="s">
        <v>42</v>
      </c>
      <c r="B31" s="31" t="s">
        <v>80</v>
      </c>
      <c r="C31" s="33">
        <f t="shared" si="4"/>
        <v>0</v>
      </c>
      <c r="D31" s="30"/>
      <c r="E31" s="30"/>
      <c r="F31" s="33"/>
      <c r="G31" s="30"/>
      <c r="H31" s="30">
        <v>15484.85</v>
      </c>
      <c r="I31" s="30"/>
      <c r="J31" s="30"/>
      <c r="K31" s="33">
        <v>-15484.85</v>
      </c>
    </row>
    <row r="32" spans="1:11" s="19" customFormat="1" ht="27" customHeight="1">
      <c r="A32" s="9" t="s">
        <v>61</v>
      </c>
      <c r="B32" s="31" t="s">
        <v>82</v>
      </c>
      <c r="C32" s="33">
        <f t="shared" si="4"/>
        <v>0</v>
      </c>
      <c r="D32" s="30"/>
      <c r="E32" s="30"/>
      <c r="F32" s="33"/>
      <c r="G32" s="30"/>
      <c r="H32" s="30">
        <v>131700</v>
      </c>
      <c r="I32" s="30"/>
      <c r="J32" s="30"/>
      <c r="K32" s="33">
        <v>-131700</v>
      </c>
    </row>
    <row r="33" spans="1:11" s="19" customFormat="1" ht="66.75" customHeight="1">
      <c r="A33" s="9" t="s">
        <v>62</v>
      </c>
      <c r="B33" s="31" t="s">
        <v>81</v>
      </c>
      <c r="C33" s="33">
        <f t="shared" si="4"/>
        <v>0</v>
      </c>
      <c r="D33" s="30"/>
      <c r="E33" s="30"/>
      <c r="F33" s="33">
        <v>3346063.19</v>
      </c>
      <c r="G33" s="30"/>
      <c r="H33" s="30"/>
      <c r="I33" s="30"/>
      <c r="J33" s="30"/>
      <c r="K33" s="33">
        <v>-3346063.19</v>
      </c>
    </row>
    <row r="34" spans="1:11" s="19" customFormat="1" ht="45" customHeight="1">
      <c r="A34" s="9" t="s">
        <v>43</v>
      </c>
      <c r="B34" s="31" t="s">
        <v>84</v>
      </c>
      <c r="C34" s="33">
        <f t="shared" si="4"/>
        <v>0</v>
      </c>
      <c r="D34" s="30"/>
      <c r="E34" s="30"/>
      <c r="F34" s="33"/>
      <c r="G34" s="30"/>
      <c r="H34" s="30"/>
      <c r="I34" s="30"/>
      <c r="J34" s="30">
        <v>25868847.27</v>
      </c>
      <c r="K34" s="33">
        <v>-25868847.27</v>
      </c>
    </row>
    <row r="35" spans="1:11" s="10" customFormat="1" ht="15.75">
      <c r="A35" s="9" t="s">
        <v>44</v>
      </c>
      <c r="B35" s="31" t="s">
        <v>63</v>
      </c>
      <c r="C35" s="33">
        <f>SUM(D35:K35)</f>
        <v>9606002.57999999</v>
      </c>
      <c r="D35" s="32">
        <f>SUM(D36:D37)</f>
        <v>-150000</v>
      </c>
      <c r="E35" s="32">
        <f aca="true" t="shared" si="5" ref="E35:K35">SUM(E36:E37)</f>
        <v>-52306.5</v>
      </c>
      <c r="F35" s="32">
        <f t="shared" si="5"/>
        <v>-3718932.7</v>
      </c>
      <c r="G35" s="32">
        <f t="shared" si="5"/>
        <v>-35621382.24</v>
      </c>
      <c r="H35" s="32">
        <f t="shared" si="5"/>
        <v>9451971.34</v>
      </c>
      <c r="I35" s="32">
        <f t="shared" si="5"/>
        <v>-386660.51</v>
      </c>
      <c r="J35" s="32">
        <f t="shared" si="5"/>
        <v>52581342.15</v>
      </c>
      <c r="K35" s="32">
        <f t="shared" si="5"/>
        <v>-12498028.96</v>
      </c>
    </row>
    <row r="36" spans="1:11" s="10" customFormat="1" ht="15.75">
      <c r="A36" s="9" t="s">
        <v>88</v>
      </c>
      <c r="B36" s="31" t="s">
        <v>55</v>
      </c>
      <c r="C36" s="33">
        <f>SUM(D36:K36)</f>
        <v>-68656081.85</v>
      </c>
      <c r="D36" s="32">
        <v>-150000</v>
      </c>
      <c r="E36" s="30">
        <v>-52306.5</v>
      </c>
      <c r="F36" s="30">
        <v>-3718932.7</v>
      </c>
      <c r="G36" s="30">
        <v>-51850153.18</v>
      </c>
      <c r="H36" s="32"/>
      <c r="I36" s="32">
        <v>-386660.51</v>
      </c>
      <c r="J36" s="32"/>
      <c r="K36" s="30">
        <f>-6336691-2174277.42-3987060.54</f>
        <v>-12498028.96</v>
      </c>
    </row>
    <row r="37" spans="1:11" s="10" customFormat="1" ht="15.75">
      <c r="A37" s="9" t="s">
        <v>89</v>
      </c>
      <c r="B37" s="31" t="s">
        <v>56</v>
      </c>
      <c r="C37" s="33">
        <f>SUM(D37:K37)</f>
        <v>78262084.43</v>
      </c>
      <c r="D37" s="32"/>
      <c r="E37" s="30"/>
      <c r="F37" s="30"/>
      <c r="G37" s="30">
        <v>16228770.94</v>
      </c>
      <c r="H37" s="32">
        <v>9451971.34</v>
      </c>
      <c r="I37" s="32"/>
      <c r="J37" s="32">
        <f>52583658.99-2316.84</f>
        <v>52581342.15</v>
      </c>
      <c r="K37" s="30"/>
    </row>
    <row r="38" spans="1:12" s="19" customFormat="1" ht="63.75">
      <c r="A38" s="34" t="s">
        <v>20</v>
      </c>
      <c r="B38" s="16" t="s">
        <v>45</v>
      </c>
      <c r="C38" s="17">
        <f aca="true" t="shared" si="6" ref="C38:K38">C6+C7+C18+C21</f>
        <v>5419416423.43</v>
      </c>
      <c r="D38" s="17">
        <f t="shared" si="6"/>
        <v>9255342</v>
      </c>
      <c r="E38" s="17">
        <f t="shared" si="6"/>
        <v>2684713.5</v>
      </c>
      <c r="F38" s="17">
        <f t="shared" si="6"/>
        <v>929596223.18</v>
      </c>
      <c r="G38" s="17">
        <f t="shared" si="6"/>
        <v>636052139.63</v>
      </c>
      <c r="H38" s="17">
        <f t="shared" si="6"/>
        <v>402257580.55</v>
      </c>
      <c r="I38" s="17">
        <f t="shared" si="6"/>
        <v>254300734.03</v>
      </c>
      <c r="J38" s="17">
        <f t="shared" si="6"/>
        <v>3133962843.4100003</v>
      </c>
      <c r="K38" s="17">
        <f t="shared" si="6"/>
        <v>51306847.12999999</v>
      </c>
      <c r="L38" s="20"/>
    </row>
    <row r="39" spans="1:11" s="19" customFormat="1" ht="25.5">
      <c r="A39" s="34" t="s">
        <v>21</v>
      </c>
      <c r="B39" s="16" t="s">
        <v>23</v>
      </c>
      <c r="C39" s="17">
        <f aca="true" t="shared" si="7" ref="C39:K39">C38-C6</f>
        <v>169141606.92000008</v>
      </c>
      <c r="D39" s="17">
        <f t="shared" si="7"/>
        <v>-150000</v>
      </c>
      <c r="E39" s="17">
        <f t="shared" si="7"/>
        <v>-52306.5</v>
      </c>
      <c r="F39" s="17">
        <f t="shared" si="7"/>
        <v>13432895.529999971</v>
      </c>
      <c r="G39" s="17">
        <f t="shared" si="7"/>
        <v>-34664292.889999986</v>
      </c>
      <c r="H39" s="17">
        <f t="shared" si="7"/>
        <v>15336355.670000017</v>
      </c>
      <c r="I39" s="17">
        <f t="shared" si="7"/>
        <v>1084577.8700000048</v>
      </c>
      <c r="J39" s="17">
        <f t="shared" si="7"/>
        <v>238517386.30999994</v>
      </c>
      <c r="K39" s="17">
        <f t="shared" si="7"/>
        <v>-64363009.07</v>
      </c>
    </row>
    <row r="40" spans="1:11" s="10" customFormat="1" ht="76.5" hidden="1">
      <c r="A40" s="14" t="s">
        <v>0</v>
      </c>
      <c r="B40" s="14" t="s">
        <v>1</v>
      </c>
      <c r="C40" s="14" t="s">
        <v>2</v>
      </c>
      <c r="D40" s="14" t="s">
        <v>3</v>
      </c>
      <c r="E40" s="14" t="s">
        <v>4</v>
      </c>
      <c r="F40" s="14" t="s">
        <v>5</v>
      </c>
      <c r="G40" s="14" t="s">
        <v>6</v>
      </c>
      <c r="H40" s="14" t="s">
        <v>7</v>
      </c>
      <c r="I40" s="14" t="s">
        <v>8</v>
      </c>
      <c r="J40" s="14" t="s">
        <v>9</v>
      </c>
      <c r="K40" s="14" t="s">
        <v>10</v>
      </c>
    </row>
    <row r="41" s="22" customFormat="1" ht="15" hidden="1"/>
    <row r="42" spans="2:11" s="22" customFormat="1" ht="15.75" hidden="1">
      <c r="B42" s="22" t="s">
        <v>24</v>
      </c>
      <c r="C42" s="17">
        <f>SUM(D42:K42)</f>
        <v>4220194473.74</v>
      </c>
      <c r="D42" s="17">
        <v>8249890</v>
      </c>
      <c r="E42" s="17">
        <v>2613173</v>
      </c>
      <c r="F42" s="17">
        <v>478866548.42</v>
      </c>
      <c r="G42" s="17">
        <v>662063714.05</v>
      </c>
      <c r="H42" s="17">
        <v>312707892.38</v>
      </c>
      <c r="I42" s="17">
        <v>158939479</v>
      </c>
      <c r="J42" s="17">
        <v>2423592395.65</v>
      </c>
      <c r="K42" s="17">
        <v>173161381.24</v>
      </c>
    </row>
    <row r="43" spans="3:11" s="22" customFormat="1" ht="15" hidden="1">
      <c r="C43" s="24">
        <f>C42-C38</f>
        <v>-1199221949.6900005</v>
      </c>
      <c r="D43" s="24">
        <f>D42-D38</f>
        <v>-1005452</v>
      </c>
      <c r="E43" s="24">
        <f aca="true" t="shared" si="8" ref="E43:K43">E42-E38</f>
        <v>-71540.5</v>
      </c>
      <c r="F43" s="24">
        <f t="shared" si="8"/>
        <v>-450729674.75999993</v>
      </c>
      <c r="G43" s="24">
        <f t="shared" si="8"/>
        <v>26011574.419999957</v>
      </c>
      <c r="H43" s="24">
        <f t="shared" si="8"/>
        <v>-89549688.17000002</v>
      </c>
      <c r="I43" s="24">
        <f t="shared" si="8"/>
        <v>-95361255.03</v>
      </c>
      <c r="J43" s="24">
        <f t="shared" si="8"/>
        <v>-710370447.7600002</v>
      </c>
      <c r="K43" s="24">
        <f t="shared" si="8"/>
        <v>121854534.11000001</v>
      </c>
    </row>
    <row r="44" spans="3:11" s="22" customFormat="1" ht="15" hidden="1">
      <c r="C44" s="23"/>
      <c r="D44" s="23"/>
      <c r="E44" s="23"/>
      <c r="F44" s="23"/>
      <c r="G44" s="23"/>
      <c r="H44" s="23"/>
      <c r="I44" s="23"/>
      <c r="J44" s="23"/>
      <c r="K44" s="23"/>
    </row>
    <row r="46" spans="3:11" ht="15.75">
      <c r="C46" s="25">
        <v>5419416423.43</v>
      </c>
      <c r="D46" s="21">
        <v>9255342</v>
      </c>
      <c r="E46" s="21">
        <v>2684713.5</v>
      </c>
      <c r="F46" s="21">
        <v>929596223.18</v>
      </c>
      <c r="G46" s="21">
        <v>636052139.63</v>
      </c>
      <c r="H46" s="21">
        <v>402257580.55</v>
      </c>
      <c r="I46" s="21">
        <v>254300734.03</v>
      </c>
      <c r="J46" s="21">
        <v>3133962843.41</v>
      </c>
      <c r="K46" s="21">
        <v>51306847.13</v>
      </c>
    </row>
    <row r="47" spans="3:8" ht="15">
      <c r="C47" s="21"/>
      <c r="H47" s="21"/>
    </row>
    <row r="48" spans="3:11" ht="15">
      <c r="C48" s="21"/>
      <c r="D48" s="21"/>
      <c r="E48" s="21"/>
      <c r="F48" s="21"/>
      <c r="G48" s="21"/>
      <c r="H48" s="21"/>
      <c r="I48" s="21"/>
      <c r="J48" s="21"/>
      <c r="K48" s="21"/>
    </row>
    <row r="50" spans="3:11" ht="15.75">
      <c r="C50" s="25">
        <f>C46-C38</f>
        <v>0</v>
      </c>
      <c r="D50" s="25">
        <f aca="true" t="shared" si="9" ref="D50:K50">D46-D38</f>
        <v>0</v>
      </c>
      <c r="E50" s="25">
        <f t="shared" si="9"/>
        <v>0</v>
      </c>
      <c r="F50" s="25">
        <f t="shared" si="9"/>
        <v>0</v>
      </c>
      <c r="G50" s="25">
        <f t="shared" si="9"/>
        <v>0</v>
      </c>
      <c r="H50" s="25">
        <f t="shared" si="9"/>
        <v>0</v>
      </c>
      <c r="I50" s="25">
        <f t="shared" si="9"/>
        <v>0</v>
      </c>
      <c r="J50" s="25">
        <f t="shared" si="9"/>
        <v>0</v>
      </c>
      <c r="K50" s="25">
        <f t="shared" si="9"/>
        <v>0</v>
      </c>
    </row>
    <row r="51" ht="15">
      <c r="C51" s="21"/>
    </row>
  </sheetData>
  <sheetProtection/>
  <mergeCells count="1">
    <mergeCell ref="A2:K2"/>
  </mergeCells>
  <printOptions/>
  <pageMargins left="0.3937007874015748" right="0.3937007874015748" top="0.7874015748031497" bottom="0.3937007874015748" header="0.31496062992125984" footer="0.31496062992125984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="90" zoomScaleNormal="110" zoomScaleSheetLayoutView="90" zoomScalePageLayoutView="0" workbookViewId="0" topLeftCell="A1">
      <selection activeCell="G8" sqref="G8"/>
    </sheetView>
  </sheetViews>
  <sheetFormatPr defaultColWidth="9.140625" defaultRowHeight="15"/>
  <cols>
    <col min="1" max="1" width="5.57421875" style="0" customWidth="1"/>
    <col min="2" max="2" width="39.7109375" style="0" customWidth="1"/>
    <col min="3" max="3" width="17.8515625" style="0" bestFit="1" customWidth="1"/>
    <col min="4" max="4" width="13.57421875" style="0" customWidth="1"/>
    <col min="5" max="5" width="14.28125" style="0" bestFit="1" customWidth="1"/>
    <col min="6" max="9" width="16.140625" style="0" bestFit="1" customWidth="1"/>
    <col min="10" max="10" width="17.8515625" style="0" bestFit="1" customWidth="1"/>
    <col min="11" max="11" width="16.28125" style="0" customWidth="1"/>
  </cols>
  <sheetData>
    <row r="1" ht="15.75">
      <c r="K1" s="1" t="s">
        <v>14</v>
      </c>
    </row>
    <row r="2" spans="1:11" ht="15.75">
      <c r="A2" s="43" t="s">
        <v>26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ht="15.75">
      <c r="K3" s="1" t="s">
        <v>12</v>
      </c>
    </row>
    <row r="4" spans="1:11" s="2" customFormat="1" ht="76.5">
      <c r="A4" s="3" t="s">
        <v>0</v>
      </c>
      <c r="B4" s="3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</row>
    <row r="5" spans="1:11" s="2" customFormat="1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s="2" customFormat="1" ht="51" customHeight="1">
      <c r="A6" s="6" t="s">
        <v>16</v>
      </c>
      <c r="B6" s="16" t="s">
        <v>49</v>
      </c>
      <c r="C6" s="29">
        <f>SUM(D6:K6)</f>
        <v>5039846985.04</v>
      </c>
      <c r="D6" s="29">
        <v>9892724</v>
      </c>
      <c r="E6" s="29">
        <v>2911488</v>
      </c>
      <c r="F6" s="29">
        <v>912669972.04</v>
      </c>
      <c r="G6" s="29">
        <v>516819647</v>
      </c>
      <c r="H6" s="29">
        <v>326570596</v>
      </c>
      <c r="I6" s="29">
        <v>232274661</v>
      </c>
      <c r="J6" s="29">
        <v>2843101085</v>
      </c>
      <c r="K6" s="29">
        <v>195606812</v>
      </c>
    </row>
    <row r="7" spans="1:11" s="2" customFormat="1" ht="15.75">
      <c r="A7" s="6" t="s">
        <v>17</v>
      </c>
      <c r="B7" s="18" t="s">
        <v>11</v>
      </c>
      <c r="C7" s="29">
        <f>SUM(D7:K7)</f>
        <v>8391834.05</v>
      </c>
      <c r="D7" s="29">
        <f aca="true" t="shared" si="0" ref="D7:K7">SUM(D8:D8)</f>
        <v>0</v>
      </c>
      <c r="E7" s="29">
        <f t="shared" si="0"/>
        <v>0</v>
      </c>
      <c r="F7" s="29">
        <f t="shared" si="0"/>
        <v>0</v>
      </c>
      <c r="G7" s="29">
        <f t="shared" si="0"/>
        <v>8391834.05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</row>
    <row r="8" spans="1:11" s="2" customFormat="1" ht="25.5">
      <c r="A8" s="9" t="s">
        <v>34</v>
      </c>
      <c r="B8" s="31" t="s">
        <v>83</v>
      </c>
      <c r="C8" s="39">
        <f>SUM(D8:K8)</f>
        <v>8391834.05</v>
      </c>
      <c r="D8" s="39"/>
      <c r="E8" s="39"/>
      <c r="F8" s="39"/>
      <c r="G8" s="39">
        <v>8391834.05</v>
      </c>
      <c r="H8" s="37"/>
      <c r="I8" s="37"/>
      <c r="J8" s="37"/>
      <c r="K8" s="37"/>
    </row>
    <row r="9" spans="1:11" s="2" customFormat="1" ht="63.75">
      <c r="A9" s="11" t="s">
        <v>19</v>
      </c>
      <c r="B9" s="16" t="s">
        <v>46</v>
      </c>
      <c r="C9" s="29">
        <f aca="true" t="shared" si="1" ref="C9:K9">C6+C7</f>
        <v>5048238819.09</v>
      </c>
      <c r="D9" s="29">
        <f t="shared" si="1"/>
        <v>9892724</v>
      </c>
      <c r="E9" s="29">
        <f t="shared" si="1"/>
        <v>2911488</v>
      </c>
      <c r="F9" s="29">
        <f t="shared" si="1"/>
        <v>912669972.04</v>
      </c>
      <c r="G9" s="29">
        <f t="shared" si="1"/>
        <v>525211481.05</v>
      </c>
      <c r="H9" s="29">
        <f t="shared" si="1"/>
        <v>326570596</v>
      </c>
      <c r="I9" s="29">
        <f t="shared" si="1"/>
        <v>232274661</v>
      </c>
      <c r="J9" s="29">
        <f t="shared" si="1"/>
        <v>2843101085</v>
      </c>
      <c r="K9" s="29">
        <f t="shared" si="1"/>
        <v>195606812</v>
      </c>
    </row>
    <row r="10" spans="1:11" s="2" customFormat="1" ht="25.5">
      <c r="A10" s="8" t="s">
        <v>20</v>
      </c>
      <c r="B10" s="35" t="s">
        <v>22</v>
      </c>
      <c r="C10" s="29">
        <f aca="true" t="shared" si="2" ref="C10:K10">C9-C6</f>
        <v>8391834.05000019</v>
      </c>
      <c r="D10" s="29">
        <f t="shared" si="2"/>
        <v>0</v>
      </c>
      <c r="E10" s="29">
        <f t="shared" si="2"/>
        <v>0</v>
      </c>
      <c r="F10" s="29">
        <f t="shared" si="2"/>
        <v>0</v>
      </c>
      <c r="G10" s="29">
        <f t="shared" si="2"/>
        <v>8391834.050000012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29">
        <f t="shared" si="2"/>
        <v>0</v>
      </c>
    </row>
    <row r="11" s="2" customFormat="1" ht="12.75" hidden="1"/>
    <row r="12" spans="3:11" s="2" customFormat="1" ht="15.75" hidden="1">
      <c r="C12" s="17">
        <f>SUM(D12:K12)</f>
        <v>4380803070.78</v>
      </c>
      <c r="D12" s="17">
        <v>8249890</v>
      </c>
      <c r="E12" s="17">
        <v>2613173</v>
      </c>
      <c r="F12" s="17">
        <v>600440428</v>
      </c>
      <c r="G12" s="17">
        <v>595983446</v>
      </c>
      <c r="H12" s="17">
        <v>316913342.78</v>
      </c>
      <c r="I12" s="17">
        <v>161938998</v>
      </c>
      <c r="J12" s="17">
        <v>2489171488</v>
      </c>
      <c r="K12" s="17">
        <v>205492305</v>
      </c>
    </row>
    <row r="13" spans="3:11" ht="15" hidden="1">
      <c r="C13" s="21">
        <f>C12-C9</f>
        <v>-667435748.3100004</v>
      </c>
      <c r="D13" s="21">
        <f aca="true" t="shared" si="3" ref="D13:K13">D12-D9</f>
        <v>-1642834</v>
      </c>
      <c r="E13" s="21">
        <f t="shared" si="3"/>
        <v>-298315</v>
      </c>
      <c r="F13" s="21">
        <f t="shared" si="3"/>
        <v>-312229544.03999996</v>
      </c>
      <c r="G13" s="21">
        <f t="shared" si="3"/>
        <v>70771964.94999999</v>
      </c>
      <c r="H13" s="21">
        <f t="shared" si="3"/>
        <v>-9657253.220000029</v>
      </c>
      <c r="I13" s="21">
        <f t="shared" si="3"/>
        <v>-70335663</v>
      </c>
      <c r="J13" s="21">
        <f t="shared" si="3"/>
        <v>-353929597</v>
      </c>
      <c r="K13" s="21">
        <f t="shared" si="3"/>
        <v>9885493</v>
      </c>
    </row>
    <row r="14" ht="15" hidden="1">
      <c r="F14" s="7"/>
    </row>
    <row r="15" ht="15" hidden="1"/>
  </sheetData>
  <sheetProtection/>
  <mergeCells count="1">
    <mergeCell ref="A2:K2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view="pageBreakPreview" zoomScale="90" zoomScaleNormal="110" zoomScaleSheetLayoutView="90" zoomScalePageLayoutView="0" workbookViewId="0" topLeftCell="A1">
      <selection activeCell="G8" sqref="G8"/>
    </sheetView>
  </sheetViews>
  <sheetFormatPr defaultColWidth="9.140625" defaultRowHeight="15"/>
  <cols>
    <col min="1" max="1" width="4.7109375" style="0" customWidth="1"/>
    <col min="2" max="2" width="48.57421875" style="0" customWidth="1"/>
    <col min="3" max="3" width="18.00390625" style="0" bestFit="1" customWidth="1"/>
    <col min="4" max="5" width="13.7109375" style="0" bestFit="1" customWidth="1"/>
    <col min="6" max="6" width="16.140625" style="0" bestFit="1" customWidth="1"/>
    <col min="7" max="7" width="18.7109375" style="0" customWidth="1"/>
    <col min="8" max="8" width="16.140625" style="0" bestFit="1" customWidth="1"/>
    <col min="9" max="9" width="16.7109375" style="0" bestFit="1" customWidth="1"/>
    <col min="10" max="10" width="18.00390625" style="0" bestFit="1" customWidth="1"/>
    <col min="11" max="11" width="16.28125" style="0" customWidth="1"/>
  </cols>
  <sheetData>
    <row r="1" ht="15.75">
      <c r="K1" s="1" t="s">
        <v>15</v>
      </c>
    </row>
    <row r="2" spans="1:11" ht="40.5" customHeight="1">
      <c r="A2" s="43" t="s">
        <v>27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ht="15.75">
      <c r="K3" s="1" t="s">
        <v>12</v>
      </c>
    </row>
    <row r="4" spans="1:11" s="2" customFormat="1" ht="76.5">
      <c r="A4" s="3" t="s">
        <v>0</v>
      </c>
      <c r="B4" s="3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</row>
    <row r="5" spans="1:11" s="2" customFormat="1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s="2" customFormat="1" ht="38.25">
      <c r="A6" s="6" t="s">
        <v>16</v>
      </c>
      <c r="B6" s="16" t="s">
        <v>49</v>
      </c>
      <c r="C6" s="29">
        <f>SUM(D6:K6)</f>
        <v>4575087059</v>
      </c>
      <c r="D6" s="29">
        <v>9892724</v>
      </c>
      <c r="E6" s="29">
        <v>2911488</v>
      </c>
      <c r="F6" s="29">
        <v>480210006</v>
      </c>
      <c r="G6" s="29">
        <v>486092634</v>
      </c>
      <c r="H6" s="29">
        <v>326570596</v>
      </c>
      <c r="I6" s="29">
        <v>232274661</v>
      </c>
      <c r="J6" s="29">
        <v>2788157991</v>
      </c>
      <c r="K6" s="29">
        <v>248976959</v>
      </c>
    </row>
    <row r="7" spans="1:11" s="2" customFormat="1" ht="15.75">
      <c r="A7" s="6" t="s">
        <v>17</v>
      </c>
      <c r="B7" s="18" t="s">
        <v>11</v>
      </c>
      <c r="C7" s="29">
        <f>SUM(D7:K7)</f>
        <v>7913970.75</v>
      </c>
      <c r="D7" s="29">
        <f aca="true" t="shared" si="0" ref="D7:K7">SUM(D8:D8)</f>
        <v>0</v>
      </c>
      <c r="E7" s="29">
        <f t="shared" si="0"/>
        <v>0</v>
      </c>
      <c r="F7" s="29">
        <f t="shared" si="0"/>
        <v>0</v>
      </c>
      <c r="G7" s="29">
        <f t="shared" si="0"/>
        <v>7913970.75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</row>
    <row r="8" spans="1:11" s="2" customFormat="1" ht="15.75">
      <c r="A8" s="9" t="s">
        <v>34</v>
      </c>
      <c r="B8" s="31" t="s">
        <v>83</v>
      </c>
      <c r="C8" s="39">
        <f>SUM(D8:K8)</f>
        <v>7913970.75</v>
      </c>
      <c r="D8" s="39"/>
      <c r="E8" s="39"/>
      <c r="F8" s="39"/>
      <c r="G8" s="39">
        <v>7913970.75</v>
      </c>
      <c r="H8" s="38"/>
      <c r="I8" s="37"/>
      <c r="J8" s="37"/>
      <c r="K8" s="37"/>
    </row>
    <row r="9" spans="1:11" s="2" customFormat="1" ht="63.75">
      <c r="A9" s="11" t="s">
        <v>19</v>
      </c>
      <c r="B9" s="16" t="s">
        <v>47</v>
      </c>
      <c r="C9" s="29">
        <f aca="true" t="shared" si="1" ref="C9:K9">C6+C7</f>
        <v>4583001029.75</v>
      </c>
      <c r="D9" s="29">
        <f t="shared" si="1"/>
        <v>9892724</v>
      </c>
      <c r="E9" s="29">
        <f t="shared" si="1"/>
        <v>2911488</v>
      </c>
      <c r="F9" s="29">
        <f t="shared" si="1"/>
        <v>480210006</v>
      </c>
      <c r="G9" s="29">
        <f t="shared" si="1"/>
        <v>494006604.75</v>
      </c>
      <c r="H9" s="29">
        <f t="shared" si="1"/>
        <v>326570596</v>
      </c>
      <c r="I9" s="29">
        <f t="shared" si="1"/>
        <v>232274661</v>
      </c>
      <c r="J9" s="29">
        <f t="shared" si="1"/>
        <v>2788157991</v>
      </c>
      <c r="K9" s="29">
        <f t="shared" si="1"/>
        <v>248976959</v>
      </c>
    </row>
    <row r="10" spans="1:11" s="2" customFormat="1" ht="25.5">
      <c r="A10" s="8" t="s">
        <v>20</v>
      </c>
      <c r="B10" s="35" t="s">
        <v>22</v>
      </c>
      <c r="C10" s="29">
        <f aca="true" t="shared" si="2" ref="C10:K10">C9-C6</f>
        <v>7913970.75</v>
      </c>
      <c r="D10" s="29">
        <f t="shared" si="2"/>
        <v>0</v>
      </c>
      <c r="E10" s="29">
        <f t="shared" si="2"/>
        <v>0</v>
      </c>
      <c r="F10" s="29">
        <f t="shared" si="2"/>
        <v>0</v>
      </c>
      <c r="G10" s="29">
        <f t="shared" si="2"/>
        <v>7913970.75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29">
        <f t="shared" si="2"/>
        <v>0</v>
      </c>
    </row>
    <row r="11" s="2" customFormat="1" ht="12.75" hidden="1"/>
    <row r="12" spans="3:11" s="2" customFormat="1" ht="15.75" hidden="1">
      <c r="C12" s="17">
        <f>SUM(D12:K12)</f>
        <v>4380803070.78</v>
      </c>
      <c r="D12" s="17">
        <v>8249890</v>
      </c>
      <c r="E12" s="17">
        <v>2613173</v>
      </c>
      <c r="F12" s="17">
        <v>600440428</v>
      </c>
      <c r="G12" s="17">
        <v>595983446</v>
      </c>
      <c r="H12" s="17">
        <v>316913342.78</v>
      </c>
      <c r="I12" s="17">
        <v>161938998</v>
      </c>
      <c r="J12" s="17">
        <v>2489171488</v>
      </c>
      <c r="K12" s="17">
        <v>205492305</v>
      </c>
    </row>
    <row r="13" spans="3:11" ht="15" hidden="1">
      <c r="C13" s="21">
        <f>C12-C9</f>
        <v>-202197958.97000027</v>
      </c>
      <c r="D13" s="21">
        <f aca="true" t="shared" si="3" ref="D13:K13">D12-D9</f>
        <v>-1642834</v>
      </c>
      <c r="E13" s="21">
        <f t="shared" si="3"/>
        <v>-298315</v>
      </c>
      <c r="F13" s="21">
        <f t="shared" si="3"/>
        <v>120230422</v>
      </c>
      <c r="G13" s="21">
        <f t="shared" si="3"/>
        <v>101976841.25</v>
      </c>
      <c r="H13" s="21">
        <f t="shared" si="3"/>
        <v>-9657253.220000029</v>
      </c>
      <c r="I13" s="21">
        <f t="shared" si="3"/>
        <v>-70335663</v>
      </c>
      <c r="J13" s="21">
        <f t="shared" si="3"/>
        <v>-298986503</v>
      </c>
      <c r="K13" s="21">
        <f t="shared" si="3"/>
        <v>-43484654</v>
      </c>
    </row>
    <row r="14" ht="15" hidden="1">
      <c r="F14" s="7"/>
    </row>
    <row r="15" ht="15" hidden="1"/>
  </sheetData>
  <sheetProtection/>
  <mergeCells count="1">
    <mergeCell ref="A2:K2"/>
  </mergeCells>
  <printOptions/>
  <pageMargins left="0.3937007874015748" right="0.3937007874015748" top="0.7874015748031497" bottom="0.3937007874015748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Romackaya</dc:creator>
  <cp:keywords/>
  <dc:description/>
  <cp:lastModifiedBy>zhukova</cp:lastModifiedBy>
  <cp:lastPrinted>2023-10-16T14:37:51Z</cp:lastPrinted>
  <dcterms:created xsi:type="dcterms:W3CDTF">2017-02-10T08:59:20Z</dcterms:created>
  <dcterms:modified xsi:type="dcterms:W3CDTF">2023-12-11T10:02:42Z</dcterms:modified>
  <cp:category/>
  <cp:version/>
  <cp:contentType/>
  <cp:contentStatus/>
</cp:coreProperties>
</file>