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50" windowHeight="10500" activeTab="1"/>
  </bookViews>
  <sheets>
    <sheet name="1 группа" sheetId="1" r:id="rId1"/>
    <sheet name="2 группа" sheetId="4" r:id="rId2"/>
  </sheets>
  <definedNames>
    <definedName name="Z_CC263DD1_D9B8_4F22_AF96_7474D60BC8CA_.wvu.PrintArea" localSheetId="0" hidden="1">'1 группа'!$A$1:$R$20</definedName>
    <definedName name="Z_CC263DD1_D9B8_4F22_AF96_7474D60BC8CA_.wvu.PrintArea" localSheetId="1" hidden="1">'2 группа'!$A$1:$R$19</definedName>
    <definedName name="Z_CC263DD1_D9B8_4F22_AF96_7474D60BC8CA_.wvu.Rows" localSheetId="0" hidden="1">'1 группа'!#REF!,'1 группа'!#REF!</definedName>
    <definedName name="Z_CC263DD1_D9B8_4F22_AF96_7474D60BC8CA_.wvu.Rows" localSheetId="1" hidden="1">'2 группа'!#REF!,'2 группа'!#REF!</definedName>
    <definedName name="_xlnm.Print_Area" localSheetId="0">'1 группа'!$A$1:$R$20</definedName>
    <definedName name="_xlnm.Print_Area" localSheetId="1">'2 группа'!$A$1:$R$19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4" l="1"/>
  <c r="M18" i="4"/>
  <c r="M17" i="4"/>
  <c r="M16" i="4"/>
  <c r="J19" i="4"/>
  <c r="J18" i="4"/>
  <c r="J17" i="4"/>
  <c r="J16" i="4"/>
  <c r="E19" i="4" l="1"/>
  <c r="E18" i="4"/>
  <c r="E17" i="4"/>
  <c r="E16" i="4"/>
  <c r="L10" i="4"/>
  <c r="L9" i="4"/>
  <c r="L8" i="4"/>
  <c r="L7" i="4"/>
  <c r="F10" i="4"/>
  <c r="F9" i="4"/>
  <c r="F8" i="4"/>
  <c r="F7" i="4"/>
  <c r="M15" i="4"/>
  <c r="J15" i="4"/>
  <c r="E15" i="4"/>
  <c r="L6" i="4"/>
  <c r="F6" i="4"/>
  <c r="M20" i="1"/>
  <c r="M19" i="1"/>
  <c r="M18" i="1"/>
  <c r="M17" i="1"/>
  <c r="M16" i="1"/>
  <c r="J20" i="1"/>
  <c r="J19" i="1"/>
  <c r="J18" i="1"/>
  <c r="J17" i="1"/>
  <c r="J16" i="1"/>
  <c r="E20" i="1"/>
  <c r="E19" i="1"/>
  <c r="E18" i="1"/>
  <c r="E17" i="1"/>
  <c r="E16" i="1"/>
  <c r="L10" i="1"/>
  <c r="L9" i="1"/>
  <c r="L8" i="1"/>
  <c r="L7" i="1"/>
  <c r="L6" i="1"/>
  <c r="F10" i="1"/>
  <c r="F9" i="1"/>
  <c r="F8" i="1"/>
  <c r="F7" i="1"/>
  <c r="F6" i="1"/>
  <c r="L11" i="1" l="1"/>
  <c r="F11" i="1"/>
  <c r="N17" i="4" l="1"/>
  <c r="N19" i="1"/>
  <c r="N18" i="1"/>
  <c r="N19" i="4"/>
  <c r="N20" i="1"/>
  <c r="N17" i="1"/>
  <c r="N16" i="4"/>
  <c r="N18" i="4"/>
</calcChain>
</file>

<file path=xl/sharedStrings.xml><?xml version="1.0" encoding="utf-8"?>
<sst xmlns="http://schemas.openxmlformats.org/spreadsheetml/2006/main" count="118" uniqueCount="55">
  <si>
    <t>1.1.</t>
  </si>
  <si>
    <t>1.2.</t>
  </si>
  <si>
    <t>1.3.</t>
  </si>
  <si>
    <t>2.1.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</si>
  <si>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</si>
  <si>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</si>
  <si>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</si>
  <si>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</si>
  <si>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</si>
  <si>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</si>
  <si>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</si>
  <si>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</si>
  <si>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</si>
  <si>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Комплексная оценка</t>
  </si>
  <si>
    <t>Наименование ГРБС</t>
  </si>
  <si>
    <t>Контрольно-счётная палата МОГО "Ухта"</t>
  </si>
  <si>
    <t>Совет МОГО "Ухта"</t>
  </si>
  <si>
    <t>МУ "Управление жилищно-коммунального хозяйства" администрации МОГО "Ухта"</t>
  </si>
  <si>
    <t>Финансовое управление администрации МОГО "Ухта"</t>
  </si>
  <si>
    <t>1. ПЛАНИРОВАНИЕ</t>
  </si>
  <si>
    <t xml:space="preserve">Обоснованность представленных предложений для внесения изменений в сводную бюджетную роспись бюджета МОГО "Ухта" в течении финансового года </t>
  </si>
  <si>
    <t>Своевременность предоставления обоснований бюджетных ассигнований на очередной финансовый год и плановый период</t>
  </si>
  <si>
    <t>Доля неисполненных ГРБС на конец отчётного периода бюджетных ассигнований</t>
  </si>
  <si>
    <t>2.2.</t>
  </si>
  <si>
    <t>Отклонение показателей по расходам от месячного кассового плана по расходам по смете ГРБС (за исключением расходов по межбюджетным трансфертам и прочим безвозмездным поступлениям)</t>
  </si>
  <si>
    <t>Эффективность управления просроченной кредиторской задолженностью по расчётам с поставщиками и подрядчиками</t>
  </si>
  <si>
    <t>2.4.</t>
  </si>
  <si>
    <t>2.5.</t>
  </si>
  <si>
    <t>Динамика управления просроченной кредиторской задолженностью по расчётам с поставщиками и подрядчиками</t>
  </si>
  <si>
    <t>Динамика управления дебиторскрй задолженностью по расчётам с поставщиками и подрядчиками</t>
  </si>
  <si>
    <t>3. УЧЁТ И ОТЧЁТНОСТЬ</t>
  </si>
  <si>
    <t>Представление в составе годовой отчётности информации о результатах деятельности субъекта бюджетной отчётности</t>
  </si>
  <si>
    <t>Своевременность и качество представления Отчёта о выполнении плана по сети, штатам и контингентам</t>
  </si>
  <si>
    <t>Размещение на Официальном сайте Российской Федерации информации о деятельности муниципальных учреждений МОГО "Ухта" (bus.gov.ru), в отношении которых отраслевой (функциональный) орган осуществляет функции и полномочия учредителя</t>
  </si>
  <si>
    <t xml:space="preserve">Качество планирования бюджетных расходов 
 </t>
  </si>
  <si>
    <t>4. КОНТРОЛЬ И АУДИТ</t>
  </si>
  <si>
    <t>Динамика нарушений, выявленных в ходе мероприятий внутреннего муниципального финансового контроля</t>
  </si>
  <si>
    <t>Динамика нарушений, выявленных в ходе мероприятий внешнего муниципального финансового контроля</t>
  </si>
  <si>
    <t>Срок представления бюджетной отчётности</t>
  </si>
  <si>
    <t>4.4.</t>
  </si>
  <si>
    <t>Доля недостач и хищений денежных средств и материальных ценностей</t>
  </si>
  <si>
    <t>5. ИСПОЛНЕНИЕ СУДЕБНЫХ АКТОВ</t>
  </si>
  <si>
    <t>Приостановление операций по расходованию средств на лицевых счетах подведомственных ГРБС получателей средств бюджета МОГО "Ухта" в связи с нарушением процедур исполнения судебных актов, предусматривающих обращение взыскания на средства бюджета по обязательствам казённых учреждений</t>
  </si>
  <si>
    <t>Сумма, подлежащая взысканию по исполнительным документам</t>
  </si>
  <si>
    <t>Администрация МОГО "Ухта"</t>
  </si>
  <si>
    <t>МУ "Управление культуры администрации МОГО "Ухта"</t>
  </si>
  <si>
    <t>МУ "Управление образования" администрации МОГО "Ухта"</t>
  </si>
  <si>
    <t>МУ "Управление физической культуры и спорта" администрации МОГО "Ухта"</t>
  </si>
  <si>
    <t>Рейтинг</t>
  </si>
  <si>
    <t xml:space="preserve">Отчёт о результатах мониторинга качества финансового менеджмента главных распорядителей средств бюджета МОГО "Ухта" по итогам за 2017 год (I группа "ГРБС, не имеющие подведомственную сеть муниципальный учреждений") </t>
  </si>
  <si>
    <t xml:space="preserve">Отчёт о результатах мониторинга качества финансового менеджмента главных распорядителей средств бюджета МОГО "Ухта" по итогам за 2017 год (II группа "ГРБС, имеющие подведомственную сеть муниципальный учреждений") </t>
  </si>
  <si>
    <t>вес показателя в группе (%)</t>
  </si>
  <si>
    <t xml:space="preserve">1. ПЛАНИРОВАНИЕ </t>
  </si>
  <si>
    <t>2. ИСПОЛНЕНИЕ БЮДЖЕТА</t>
  </si>
  <si>
    <t>Вес группы (%)
Итоговая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</si>
</sst>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#,##0_ ;\-#,##0\ "/>
    <numFmt numFmtId="167" formatCode="#,##0.000_ ;\-#,##0.000\ "/>
  </numFmts>
  <fonts count="7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.5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.5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5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166" fontId="5" fillId="3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7" fontId="3" fillId="0" borderId="1" xfId="1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right" vertical="center"/>
    </xf>
    <xf numFmtId="167" fontId="5" fillId="2" borderId="1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5" fontId="3" fillId="0" borderId="2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167" fontId="3" fillId="0" borderId="2" xfId="1" applyNumberFormat="1" applyFont="1" applyBorder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vertical="center"/>
    </xf>
    <xf numFmtId="167" fontId="6" fillId="0" borderId="1" xfId="1" applyNumberFormat="1" applyFont="1" applyBorder="1" applyAlignment="1">
      <alignment horizontal="right" vertical="center"/>
    </xf>
    <xf numFmtId="167" fontId="6" fillId="0" borderId="1" xfId="1" applyNumberFormat="1" applyFont="1" applyBorder="1" applyAlignment="1">
      <alignment vertical="center"/>
    </xf>
    <xf numFmtId="167" fontId="6" fillId="4" borderId="1" xfId="1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0"/>
  <sheetViews>
    <sheetView topLeftCell="A13" zoomScale="142" zoomScaleNormal="142" zoomScaleSheetLayoutView="70" workbookViewId="0">
      <selection activeCell="U17" sqref="U17"/>
    </sheetView>
  </sheetViews>
  <sheetFormatPr defaultColWidth="8.85546875" defaultRowHeight="12.75" x14ac:dyDescent="0.25"/>
  <cols>
    <col min="1" max="1" width="18" style="4" customWidth="1"/>
    <col min="2" max="2" width="19.85546875" style="14" customWidth="1"/>
    <col min="3" max="3" width="23.28515625" style="14" customWidth="1"/>
    <col min="4" max="4" width="13.85546875" style="14" customWidth="1"/>
    <col min="5" max="5" width="15.28515625" style="14" customWidth="1"/>
    <col min="6" max="6" width="13.7109375" style="4" customWidth="1"/>
    <col min="7" max="7" width="18.28515625" style="14" customWidth="1"/>
    <col min="8" max="8" width="18.85546875" style="14" customWidth="1"/>
    <col min="9" max="10" width="21.42578125" style="14" customWidth="1"/>
    <col min="11" max="11" width="18.85546875" style="14" customWidth="1"/>
    <col min="12" max="12" width="13.7109375" style="4" customWidth="1"/>
    <col min="13" max="13" width="20.7109375" style="4" customWidth="1"/>
    <col min="14" max="15" width="14" style="4" customWidth="1"/>
    <col min="16" max="17" width="10.140625" style="4" hidden="1" customWidth="1"/>
    <col min="18" max="18" width="9.85546875" style="4" hidden="1" customWidth="1"/>
    <col min="19" max="19" width="17.5703125" style="4" customWidth="1"/>
    <col min="20" max="16384" width="8.85546875" style="4"/>
  </cols>
  <sheetData>
    <row r="1" spans="1:18" ht="23.25" customHeight="1" x14ac:dyDescent="0.2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2"/>
      <c r="Q1" s="2"/>
      <c r="R1" s="3"/>
    </row>
    <row r="2" spans="1:18" ht="27" customHeight="1" x14ac:dyDescent="0.25">
      <c r="A2" s="5"/>
      <c r="B2" s="5"/>
      <c r="C2" s="5"/>
      <c r="D2" s="5"/>
      <c r="E2" s="5"/>
      <c r="F2" s="24"/>
      <c r="G2" s="5"/>
      <c r="H2" s="5"/>
      <c r="I2" s="5"/>
      <c r="J2" s="16"/>
      <c r="K2" s="6"/>
      <c r="L2" s="7"/>
      <c r="M2" s="5"/>
      <c r="N2" s="5"/>
      <c r="O2" s="16"/>
      <c r="P2" s="8"/>
      <c r="Q2" s="8"/>
      <c r="R2" s="3"/>
    </row>
    <row r="3" spans="1:18" s="9" customFormat="1" ht="15.75" customHeight="1" x14ac:dyDescent="0.2">
      <c r="A3" s="36" t="s">
        <v>14</v>
      </c>
      <c r="B3" s="41" t="s">
        <v>52</v>
      </c>
      <c r="C3" s="42"/>
      <c r="D3" s="42"/>
      <c r="E3" s="43"/>
      <c r="F3" s="25">
        <v>27</v>
      </c>
      <c r="G3" s="41" t="s">
        <v>53</v>
      </c>
      <c r="H3" s="52"/>
      <c r="I3" s="52"/>
      <c r="J3" s="52"/>
      <c r="K3" s="53"/>
      <c r="L3" s="18">
        <v>28</v>
      </c>
    </row>
    <row r="4" spans="1:18" s="9" customFormat="1" ht="12.2" customHeight="1" x14ac:dyDescent="0.2">
      <c r="A4" s="37"/>
      <c r="B4" s="10" t="s">
        <v>0</v>
      </c>
      <c r="C4" s="10" t="s">
        <v>1</v>
      </c>
      <c r="D4" s="56" t="s">
        <v>2</v>
      </c>
      <c r="E4" s="57"/>
      <c r="F4" s="39" t="s">
        <v>54</v>
      </c>
      <c r="G4" s="10" t="s">
        <v>3</v>
      </c>
      <c r="H4" s="10" t="s">
        <v>23</v>
      </c>
      <c r="I4" s="10" t="s">
        <v>4</v>
      </c>
      <c r="J4" s="10" t="s">
        <v>26</v>
      </c>
      <c r="K4" s="10" t="s">
        <v>27</v>
      </c>
      <c r="L4" s="39" t="s">
        <v>54</v>
      </c>
    </row>
    <row r="5" spans="1:18" ht="126.75" customHeight="1" x14ac:dyDescent="0.25">
      <c r="A5" s="38"/>
      <c r="B5" s="11" t="s">
        <v>34</v>
      </c>
      <c r="C5" s="11" t="s">
        <v>20</v>
      </c>
      <c r="D5" s="58" t="s">
        <v>21</v>
      </c>
      <c r="E5" s="59"/>
      <c r="F5" s="40"/>
      <c r="G5" s="11" t="s">
        <v>22</v>
      </c>
      <c r="H5" s="11" t="s">
        <v>24</v>
      </c>
      <c r="I5" s="12" t="s">
        <v>25</v>
      </c>
      <c r="J5" s="12" t="s">
        <v>28</v>
      </c>
      <c r="K5" s="11" t="s">
        <v>29</v>
      </c>
      <c r="L5" s="40"/>
    </row>
    <row r="6" spans="1:18" ht="15" customHeight="1" x14ac:dyDescent="0.25">
      <c r="A6" s="27" t="s">
        <v>51</v>
      </c>
      <c r="B6" s="28">
        <v>50</v>
      </c>
      <c r="C6" s="28">
        <v>25</v>
      </c>
      <c r="D6" s="44">
        <v>25</v>
      </c>
      <c r="E6" s="45"/>
      <c r="F6" s="22">
        <f>B6+C6+D6</f>
        <v>100</v>
      </c>
      <c r="G6" s="28">
        <v>21</v>
      </c>
      <c r="H6" s="28">
        <v>25</v>
      </c>
      <c r="I6" s="29">
        <v>18</v>
      </c>
      <c r="J6" s="29">
        <v>18</v>
      </c>
      <c r="K6" s="28">
        <v>18</v>
      </c>
      <c r="L6" s="22">
        <f>G6+H6+I6+J6+K6</f>
        <v>100</v>
      </c>
    </row>
    <row r="7" spans="1:18" s="9" customFormat="1" ht="24" customHeight="1" x14ac:dyDescent="0.2">
      <c r="A7" s="17" t="s">
        <v>15</v>
      </c>
      <c r="B7" s="67">
        <v>0</v>
      </c>
      <c r="C7" s="32">
        <v>1</v>
      </c>
      <c r="D7" s="60">
        <v>1</v>
      </c>
      <c r="E7" s="61"/>
      <c r="F7" s="30">
        <f>100*F3/100*(B6/100*B7+C6/100*C7+D6/100*D7)</f>
        <v>13.5</v>
      </c>
      <c r="G7" s="66">
        <v>0.78</v>
      </c>
      <c r="H7" s="13">
        <v>1</v>
      </c>
      <c r="I7" s="13">
        <v>1</v>
      </c>
      <c r="J7" s="13">
        <v>1</v>
      </c>
      <c r="K7" s="13">
        <v>1</v>
      </c>
      <c r="L7" s="19">
        <f>100*28/100*(G6/100*G7+H6/100*H7+I6/100*I7+J6/100*J7+K6/100*K7)</f>
        <v>26.706399999999999</v>
      </c>
    </row>
    <row r="8" spans="1:18" s="9" customFormat="1" ht="12.2" customHeight="1" x14ac:dyDescent="0.2">
      <c r="A8" s="17" t="s">
        <v>16</v>
      </c>
      <c r="B8" s="67">
        <v>0.63</v>
      </c>
      <c r="C8" s="32">
        <v>1</v>
      </c>
      <c r="D8" s="60">
        <v>1</v>
      </c>
      <c r="E8" s="61"/>
      <c r="F8" s="30">
        <f>100*F3/100*(B6/100*B8+C6/100*C8+D6/100*D8)</f>
        <v>22.004999999999999</v>
      </c>
      <c r="G8" s="66">
        <v>0.97</v>
      </c>
      <c r="H8" s="13">
        <v>1</v>
      </c>
      <c r="I8" s="13">
        <v>1</v>
      </c>
      <c r="J8" s="13">
        <v>1</v>
      </c>
      <c r="K8" s="13">
        <v>1</v>
      </c>
      <c r="L8" s="19">
        <f>100*L3/100*(G6/100*G8+H6/100*H8+I6/100*I8+J6/100*J8+K6/100*K8)</f>
        <v>27.823599999999995</v>
      </c>
    </row>
    <row r="9" spans="1:18" s="9" customFormat="1" ht="43.5" customHeight="1" x14ac:dyDescent="0.2">
      <c r="A9" s="17" t="s">
        <v>17</v>
      </c>
      <c r="B9" s="67">
        <v>0</v>
      </c>
      <c r="C9" s="32">
        <v>0</v>
      </c>
      <c r="D9" s="60">
        <v>1</v>
      </c>
      <c r="E9" s="61"/>
      <c r="F9" s="30">
        <f>100*F3/100*(B6/100*B9+C6/100*C9+D6/100*D9)</f>
        <v>6.75</v>
      </c>
      <c r="G9" s="66">
        <v>0.82899999999999996</v>
      </c>
      <c r="H9" s="13">
        <v>1</v>
      </c>
      <c r="I9" s="13">
        <v>1</v>
      </c>
      <c r="J9" s="13">
        <v>1</v>
      </c>
      <c r="K9" s="26">
        <v>0</v>
      </c>
      <c r="L9" s="19">
        <f>100*L3/100*(G6/100*G9+H6/100*H9+I6/100*I9+J6/100*J9+K6/100*K9)</f>
        <v>21.954519999999999</v>
      </c>
    </row>
    <row r="10" spans="1:18" s="9" customFormat="1" ht="27" customHeight="1" x14ac:dyDescent="0.2">
      <c r="A10" s="17" t="s">
        <v>18</v>
      </c>
      <c r="B10" s="67">
        <v>0.29499999999999998</v>
      </c>
      <c r="C10" s="32">
        <v>1</v>
      </c>
      <c r="D10" s="60">
        <v>1</v>
      </c>
      <c r="E10" s="61"/>
      <c r="F10" s="30">
        <f>100*F3/100*(B6/100*B10+C6/100*C10+D6/100*D10)</f>
        <v>17.482499999999998</v>
      </c>
      <c r="G10" s="66">
        <v>0.8</v>
      </c>
      <c r="H10" s="13">
        <v>1</v>
      </c>
      <c r="I10" s="13">
        <v>1</v>
      </c>
      <c r="J10" s="13">
        <v>1</v>
      </c>
      <c r="K10" s="13">
        <v>0.8</v>
      </c>
      <c r="L10" s="19">
        <f>100*L3/100*(G6/100*G10+H6/100*H10+I6/100*I10+J6/100*J10+K6/100*K10)</f>
        <v>25.816000000000003</v>
      </c>
    </row>
    <row r="11" spans="1:18" s="9" customFormat="1" ht="12.2" hidden="1" customHeight="1" x14ac:dyDescent="0.2">
      <c r="A11" s="17"/>
      <c r="B11" s="13"/>
      <c r="C11" s="13"/>
      <c r="D11" s="62"/>
      <c r="E11" s="63"/>
      <c r="F11" s="19">
        <f t="shared" ref="F11" si="0">B11+C11+D11+E11</f>
        <v>0</v>
      </c>
      <c r="G11" s="13"/>
      <c r="H11" s="13"/>
      <c r="I11" s="13"/>
      <c r="J11" s="13"/>
      <c r="K11" s="13"/>
      <c r="L11" s="19">
        <f t="shared" ref="L11" si="1">G11+H11+I11+J11+K11</f>
        <v>0</v>
      </c>
    </row>
    <row r="12" spans="1:18" ht="10.15" customHeight="1" x14ac:dyDescent="0.25"/>
    <row r="13" spans="1:18" s="9" customFormat="1" ht="21.75" customHeight="1" x14ac:dyDescent="0.2">
      <c r="A13" s="36" t="s">
        <v>14</v>
      </c>
      <c r="B13" s="41" t="s">
        <v>30</v>
      </c>
      <c r="C13" s="42"/>
      <c r="D13" s="43"/>
      <c r="E13" s="25">
        <v>20</v>
      </c>
      <c r="F13" s="54" t="s">
        <v>35</v>
      </c>
      <c r="G13" s="55"/>
      <c r="H13" s="55"/>
      <c r="I13" s="55"/>
      <c r="J13" s="18">
        <v>15</v>
      </c>
      <c r="K13" s="41" t="s">
        <v>41</v>
      </c>
      <c r="L13" s="43"/>
      <c r="M13" s="18">
        <v>10</v>
      </c>
      <c r="N13" s="46" t="s">
        <v>13</v>
      </c>
      <c r="O13" s="49" t="s">
        <v>48</v>
      </c>
    </row>
    <row r="14" spans="1:18" s="9" customFormat="1" ht="12.2" customHeight="1" x14ac:dyDescent="0.2">
      <c r="A14" s="37"/>
      <c r="B14" s="10" t="s">
        <v>5</v>
      </c>
      <c r="C14" s="10" t="s">
        <v>6</v>
      </c>
      <c r="D14" s="10" t="s">
        <v>7</v>
      </c>
      <c r="E14" s="39" t="s">
        <v>54</v>
      </c>
      <c r="F14" s="10" t="s">
        <v>8</v>
      </c>
      <c r="G14" s="10" t="s">
        <v>9</v>
      </c>
      <c r="H14" s="10" t="s">
        <v>10</v>
      </c>
      <c r="I14" s="10" t="s">
        <v>39</v>
      </c>
      <c r="J14" s="39" t="s">
        <v>54</v>
      </c>
      <c r="K14" s="10" t="s">
        <v>11</v>
      </c>
      <c r="L14" s="10" t="s">
        <v>12</v>
      </c>
      <c r="M14" s="39" t="s">
        <v>54</v>
      </c>
      <c r="N14" s="47"/>
      <c r="O14" s="50"/>
    </row>
    <row r="15" spans="1:18" ht="202.7" customHeight="1" x14ac:dyDescent="0.25">
      <c r="A15" s="38"/>
      <c r="B15" s="15" t="s">
        <v>31</v>
      </c>
      <c r="C15" s="15" t="s">
        <v>32</v>
      </c>
      <c r="D15" s="15" t="s">
        <v>33</v>
      </c>
      <c r="E15" s="40"/>
      <c r="F15" s="15" t="s">
        <v>36</v>
      </c>
      <c r="G15" s="15" t="s">
        <v>37</v>
      </c>
      <c r="H15" s="11" t="s">
        <v>38</v>
      </c>
      <c r="I15" s="11" t="s">
        <v>40</v>
      </c>
      <c r="J15" s="40"/>
      <c r="K15" s="15" t="s">
        <v>42</v>
      </c>
      <c r="L15" s="11" t="s">
        <v>43</v>
      </c>
      <c r="M15" s="40"/>
      <c r="N15" s="48"/>
      <c r="O15" s="51"/>
    </row>
    <row r="16" spans="1:18" ht="15.75" customHeight="1" x14ac:dyDescent="0.25">
      <c r="A16" s="27" t="s">
        <v>51</v>
      </c>
      <c r="B16" s="28">
        <v>21</v>
      </c>
      <c r="C16" s="28">
        <v>21</v>
      </c>
      <c r="D16" s="28">
        <v>58</v>
      </c>
      <c r="E16" s="22">
        <f>B16+C16+D16</f>
        <v>100</v>
      </c>
      <c r="F16" s="28">
        <v>25</v>
      </c>
      <c r="G16" s="28">
        <v>25</v>
      </c>
      <c r="H16" s="28">
        <v>25</v>
      </c>
      <c r="I16" s="28">
        <v>25</v>
      </c>
      <c r="J16" s="22">
        <f>F16+G16+H16+I16</f>
        <v>100</v>
      </c>
      <c r="K16" s="28">
        <v>50</v>
      </c>
      <c r="L16" s="28">
        <v>50</v>
      </c>
      <c r="M16" s="22">
        <f>K16+L16</f>
        <v>100</v>
      </c>
      <c r="N16" s="20"/>
      <c r="O16" s="21"/>
    </row>
    <row r="17" spans="1:15" s="9" customFormat="1" ht="24" customHeight="1" x14ac:dyDescent="0.2">
      <c r="A17" s="17" t="s">
        <v>15</v>
      </c>
      <c r="B17" s="13">
        <v>1</v>
      </c>
      <c r="C17" s="26">
        <v>0</v>
      </c>
      <c r="D17" s="13">
        <v>1</v>
      </c>
      <c r="E17" s="19">
        <f>100*E13/100*(B16/100*B17+C16/100*C17+D16/100*D17)</f>
        <v>15.799999999999999</v>
      </c>
      <c r="F17" s="26">
        <v>1</v>
      </c>
      <c r="G17" s="26">
        <v>0</v>
      </c>
      <c r="H17" s="26">
        <v>1</v>
      </c>
      <c r="I17" s="26">
        <v>1</v>
      </c>
      <c r="J17" s="19">
        <f>100*15/100*(F16/100*F17+G16/100*G17+H16/100*H17+I16/100*I17)</f>
        <v>11.25</v>
      </c>
      <c r="K17" s="26">
        <v>1</v>
      </c>
      <c r="L17" s="26">
        <v>0.99</v>
      </c>
      <c r="M17" s="19">
        <f>M16*M13/100*(K16/100*K17+L16/100*L17)</f>
        <v>9.9499999999999993</v>
      </c>
      <c r="N17" s="19">
        <f>F7+L7+E17+J17+M17</f>
        <v>77.206400000000002</v>
      </c>
      <c r="O17" s="31">
        <v>3</v>
      </c>
    </row>
    <row r="18" spans="1:15" s="9" customFormat="1" ht="25.5" customHeight="1" x14ac:dyDescent="0.2">
      <c r="A18" s="17" t="s">
        <v>16</v>
      </c>
      <c r="B18" s="13">
        <v>1</v>
      </c>
      <c r="C18" s="26">
        <v>0</v>
      </c>
      <c r="D18" s="13">
        <v>1</v>
      </c>
      <c r="E18" s="19">
        <f>100*E13/100*(B16/100*B18+C16/100*C18+D16/100*D18)</f>
        <v>15.799999999999999</v>
      </c>
      <c r="F18" s="26">
        <v>1</v>
      </c>
      <c r="G18" s="26">
        <v>1</v>
      </c>
      <c r="H18" s="26">
        <v>0</v>
      </c>
      <c r="I18" s="26">
        <v>1</v>
      </c>
      <c r="J18" s="19">
        <f>100*J13/100*(F16/100*F18+G16/100*G18+H16/100*H18+I16/100*I18)</f>
        <v>11.25</v>
      </c>
      <c r="K18" s="26">
        <v>1</v>
      </c>
      <c r="L18" s="26">
        <v>0.99</v>
      </c>
      <c r="M18" s="19">
        <f>100*M13/100*(K16/100*K18+L16/100*L18)</f>
        <v>9.9499999999999993</v>
      </c>
      <c r="N18" s="19">
        <f>F8+L8+E18+J18+M18</f>
        <v>86.828599999999994</v>
      </c>
      <c r="O18" s="31">
        <v>2</v>
      </c>
    </row>
    <row r="19" spans="1:15" s="9" customFormat="1" ht="41.25" customHeight="1" x14ac:dyDescent="0.2">
      <c r="A19" s="17" t="s">
        <v>17</v>
      </c>
      <c r="B19" s="26">
        <v>0</v>
      </c>
      <c r="C19" s="26">
        <v>0</v>
      </c>
      <c r="D19" s="13">
        <v>1</v>
      </c>
      <c r="E19" s="19">
        <f>100*E13/100*(B16/100*B19+C16/100*C19+D16/100*D19)</f>
        <v>11.6</v>
      </c>
      <c r="F19" s="26">
        <v>0</v>
      </c>
      <c r="G19" s="26">
        <v>0</v>
      </c>
      <c r="H19" s="26">
        <v>0</v>
      </c>
      <c r="I19" s="26">
        <v>0.6</v>
      </c>
      <c r="J19" s="19">
        <f>100*J13/100*(F16/100*F19+G16/100*G19+H16/100*H19+I16/100*I19)</f>
        <v>2.25</v>
      </c>
      <c r="K19" s="26">
        <v>0</v>
      </c>
      <c r="L19" s="26">
        <v>0</v>
      </c>
      <c r="M19" s="33">
        <f>100*10/100*(K16/100*K19+L16/100*L19)</f>
        <v>0</v>
      </c>
      <c r="N19" s="19">
        <f>F9+L9+E19+J19+M19</f>
        <v>42.554519999999997</v>
      </c>
      <c r="O19" s="31">
        <v>4</v>
      </c>
    </row>
    <row r="20" spans="1:15" s="9" customFormat="1" ht="32.25" customHeight="1" x14ac:dyDescent="0.2">
      <c r="A20" s="17" t="s">
        <v>18</v>
      </c>
      <c r="B20" s="13">
        <v>1</v>
      </c>
      <c r="C20" s="26">
        <v>1</v>
      </c>
      <c r="D20" s="13">
        <v>1</v>
      </c>
      <c r="E20" s="19">
        <f>100*E13/100*(B16/100*B20+C16/100*C20+D16/100*D20)</f>
        <v>20</v>
      </c>
      <c r="F20" s="26">
        <v>1</v>
      </c>
      <c r="G20" s="26">
        <v>1</v>
      </c>
      <c r="H20" s="26">
        <v>1</v>
      </c>
      <c r="I20" s="26">
        <v>1</v>
      </c>
      <c r="J20" s="19">
        <f>100*J13/100*(F16/100*F20+G16/100*G20+H16/100*H20+I16/100*I20)</f>
        <v>15</v>
      </c>
      <c r="K20" s="26">
        <v>1</v>
      </c>
      <c r="L20" s="26">
        <v>1</v>
      </c>
      <c r="M20" s="19">
        <f>100*M13/100*(K16/100*K20+L16/100*L20)</f>
        <v>10</v>
      </c>
      <c r="N20" s="19">
        <f>F10+L10+E20+J20+M20</f>
        <v>88.298500000000004</v>
      </c>
      <c r="O20" s="31">
        <v>1</v>
      </c>
    </row>
  </sheetData>
  <mergeCells count="23">
    <mergeCell ref="N13:N15"/>
    <mergeCell ref="O13:O15"/>
    <mergeCell ref="B3:E3"/>
    <mergeCell ref="F4:F5"/>
    <mergeCell ref="G3:K3"/>
    <mergeCell ref="E14:E15"/>
    <mergeCell ref="F13:I13"/>
    <mergeCell ref="J14:J15"/>
    <mergeCell ref="K13:L13"/>
    <mergeCell ref="D4:E4"/>
    <mergeCell ref="D5:E5"/>
    <mergeCell ref="D7:E7"/>
    <mergeCell ref="D8:E8"/>
    <mergeCell ref="D9:E9"/>
    <mergeCell ref="D10:E10"/>
    <mergeCell ref="D11:E11"/>
    <mergeCell ref="A1:M1"/>
    <mergeCell ref="A3:A5"/>
    <mergeCell ref="L4:L5"/>
    <mergeCell ref="A13:A15"/>
    <mergeCell ref="B13:D13"/>
    <mergeCell ref="M14:M15"/>
    <mergeCell ref="D6:E6"/>
  </mergeCells>
  <pageMargins left="0.27559055118110237" right="0.23622047244094491" top="0.27559055118110237" bottom="0.15748031496062992" header="0.11811023622047245" footer="0.11811023622047245"/>
  <pageSetup paperSize="8" scale="7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8" id="{41019C22-9AEF-4B18-9F28-2020FA5D446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L11</xm:sqref>
        </x14:conditionalFormatting>
        <x14:conditionalFormatting xmlns:xm="http://schemas.microsoft.com/office/excel/2006/main">
          <x14:cfRule type="iconSet" priority="32" id="{E6FEB6D8-8F1A-43A2-BF11-BBAC5458F6FA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34" id="{3638EA41-5825-455B-B1B8-17F29154F70D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M17:M20</xm:sqref>
        </x14:conditionalFormatting>
        <x14:conditionalFormatting xmlns:xm="http://schemas.microsoft.com/office/excel/2006/main">
          <x14:cfRule type="iconSet" priority="9" id="{DBA71734-9D99-4710-AA7A-143C9E074251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N17:N20</xm:sqref>
        </x14:conditionalFormatting>
        <x14:conditionalFormatting xmlns:xm="http://schemas.microsoft.com/office/excel/2006/main">
          <x14:cfRule type="iconSet" priority="6" id="{118E4DDB-C31E-493B-8E7C-F07AF0D5089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O17:O20</xm:sqref>
        </x14:conditionalFormatting>
        <x14:conditionalFormatting xmlns:xm="http://schemas.microsoft.com/office/excel/2006/main">
          <x14:cfRule type="iconSet" priority="5" id="{BECA200B-CCB3-4123-B5FE-6A3028AD957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E17:E20</xm:sqref>
        </x14:conditionalFormatting>
        <x14:conditionalFormatting xmlns:xm="http://schemas.microsoft.com/office/excel/2006/main">
          <x14:cfRule type="iconSet" priority="3" id="{D277C504-DDB6-4AD9-9895-15D7FEA8632C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F7:F10</xm:sqref>
        </x14:conditionalFormatting>
        <x14:conditionalFormatting xmlns:xm="http://schemas.microsoft.com/office/excel/2006/main">
          <x14:cfRule type="iconSet" priority="2" id="{E0AAF639-1DEF-48A7-9347-5F447C84130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L7:L10</xm:sqref>
        </x14:conditionalFormatting>
        <x14:conditionalFormatting xmlns:xm="http://schemas.microsoft.com/office/excel/2006/main">
          <x14:cfRule type="iconSet" priority="1" id="{9774B81C-6A74-4395-89A3-7E22CCD2A97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J17:J20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9"/>
  <sheetViews>
    <sheetView tabSelected="1" topLeftCell="A10" zoomScale="142" zoomScaleNormal="142" zoomScaleSheetLayoutView="70" workbookViewId="0">
      <selection activeCell="U14" sqref="U14"/>
    </sheetView>
  </sheetViews>
  <sheetFormatPr defaultColWidth="8.85546875" defaultRowHeight="12.75" x14ac:dyDescent="0.25"/>
  <cols>
    <col min="1" max="1" width="18" style="4" customWidth="1"/>
    <col min="2" max="2" width="19.85546875" style="14" customWidth="1"/>
    <col min="3" max="3" width="21.140625" style="14" customWidth="1"/>
    <col min="4" max="4" width="17.5703125" style="14" customWidth="1"/>
    <col min="5" max="5" width="11.5703125" style="14" customWidth="1"/>
    <col min="6" max="6" width="13.7109375" style="4" customWidth="1"/>
    <col min="7" max="7" width="18.28515625" style="14" customWidth="1"/>
    <col min="8" max="8" width="18.85546875" style="14" customWidth="1"/>
    <col min="9" max="10" width="21.42578125" style="14" customWidth="1"/>
    <col min="11" max="11" width="18.85546875" style="14" customWidth="1"/>
    <col min="12" max="12" width="13.7109375" style="4" customWidth="1"/>
    <col min="13" max="13" width="20.7109375" style="4" customWidth="1"/>
    <col min="14" max="15" width="14" style="4" customWidth="1"/>
    <col min="16" max="17" width="10.140625" style="4" hidden="1" customWidth="1"/>
    <col min="18" max="18" width="9.85546875" style="4" hidden="1" customWidth="1"/>
    <col min="19" max="19" width="17.5703125" style="4" customWidth="1"/>
    <col min="20" max="16384" width="8.85546875" style="4"/>
  </cols>
  <sheetData>
    <row r="1" spans="1:18" ht="23.25" customHeight="1" x14ac:dyDescent="0.25">
      <c r="A1" s="34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2"/>
      <c r="Q1" s="2"/>
      <c r="R1" s="3"/>
    </row>
    <row r="2" spans="1:18" ht="9.75" customHeight="1" x14ac:dyDescent="0.25">
      <c r="A2" s="16"/>
      <c r="B2" s="16"/>
      <c r="C2" s="16"/>
      <c r="D2" s="16"/>
      <c r="E2" s="16"/>
      <c r="F2" s="7"/>
      <c r="G2" s="16"/>
      <c r="H2" s="16"/>
      <c r="I2" s="16"/>
      <c r="J2" s="16"/>
      <c r="K2" s="6"/>
      <c r="L2" s="7"/>
      <c r="M2" s="16"/>
      <c r="N2" s="16"/>
      <c r="O2" s="16"/>
      <c r="P2" s="8"/>
      <c r="Q2" s="8"/>
      <c r="R2" s="3"/>
    </row>
    <row r="3" spans="1:18" s="9" customFormat="1" ht="15.75" customHeight="1" x14ac:dyDescent="0.2">
      <c r="A3" s="36" t="s">
        <v>14</v>
      </c>
      <c r="B3" s="41" t="s">
        <v>19</v>
      </c>
      <c r="C3" s="42"/>
      <c r="D3" s="42"/>
      <c r="E3" s="43"/>
      <c r="F3" s="18">
        <v>27</v>
      </c>
      <c r="G3" s="41" t="s">
        <v>53</v>
      </c>
      <c r="H3" s="52"/>
      <c r="I3" s="52"/>
      <c r="J3" s="52"/>
      <c r="K3" s="53"/>
      <c r="L3" s="18">
        <v>28</v>
      </c>
    </row>
    <row r="4" spans="1:18" s="9" customFormat="1" ht="12.2" customHeight="1" x14ac:dyDescent="0.2">
      <c r="A4" s="37"/>
      <c r="B4" s="10" t="s">
        <v>0</v>
      </c>
      <c r="C4" s="10" t="s">
        <v>1</v>
      </c>
      <c r="D4" s="56" t="s">
        <v>2</v>
      </c>
      <c r="E4" s="57"/>
      <c r="F4" s="39" t="s">
        <v>54</v>
      </c>
      <c r="G4" s="10" t="s">
        <v>3</v>
      </c>
      <c r="H4" s="10" t="s">
        <v>23</v>
      </c>
      <c r="I4" s="10" t="s">
        <v>4</v>
      </c>
      <c r="J4" s="10" t="s">
        <v>26</v>
      </c>
      <c r="K4" s="10" t="s">
        <v>27</v>
      </c>
      <c r="L4" s="39" t="s">
        <v>54</v>
      </c>
    </row>
    <row r="5" spans="1:18" ht="126.75" customHeight="1" x14ac:dyDescent="0.25">
      <c r="A5" s="38"/>
      <c r="B5" s="15" t="s">
        <v>34</v>
      </c>
      <c r="C5" s="15" t="s">
        <v>20</v>
      </c>
      <c r="D5" s="58" t="s">
        <v>21</v>
      </c>
      <c r="E5" s="59"/>
      <c r="F5" s="40"/>
      <c r="G5" s="15" t="s">
        <v>22</v>
      </c>
      <c r="H5" s="15" t="s">
        <v>24</v>
      </c>
      <c r="I5" s="12" t="s">
        <v>25</v>
      </c>
      <c r="J5" s="12" t="s">
        <v>28</v>
      </c>
      <c r="K5" s="15" t="s">
        <v>29</v>
      </c>
      <c r="L5" s="40"/>
    </row>
    <row r="6" spans="1:18" ht="15" customHeight="1" x14ac:dyDescent="0.25">
      <c r="A6" s="27" t="s">
        <v>51</v>
      </c>
      <c r="B6" s="28">
        <v>50</v>
      </c>
      <c r="C6" s="28">
        <v>25</v>
      </c>
      <c r="D6" s="44">
        <v>25</v>
      </c>
      <c r="E6" s="45"/>
      <c r="F6" s="22">
        <f>B6+C6+D6</f>
        <v>100</v>
      </c>
      <c r="G6" s="28">
        <v>21</v>
      </c>
      <c r="H6" s="28">
        <v>25</v>
      </c>
      <c r="I6" s="29">
        <v>18</v>
      </c>
      <c r="J6" s="29">
        <v>18</v>
      </c>
      <c r="K6" s="28">
        <v>18</v>
      </c>
      <c r="L6" s="22">
        <f>G6+H6+I6+J6+K6</f>
        <v>100</v>
      </c>
    </row>
    <row r="7" spans="1:18" s="9" customFormat="1" ht="24" customHeight="1" x14ac:dyDescent="0.2">
      <c r="A7" s="17" t="s">
        <v>44</v>
      </c>
      <c r="B7" s="68">
        <v>0</v>
      </c>
      <c r="C7" s="26">
        <v>0</v>
      </c>
      <c r="D7" s="64">
        <v>1</v>
      </c>
      <c r="E7" s="65"/>
      <c r="F7" s="19">
        <f>100*F3/100*(B6/100*B7+C6/100*C7+D6/100*D7)</f>
        <v>6.75</v>
      </c>
      <c r="G7" s="68">
        <v>0</v>
      </c>
      <c r="H7" s="26">
        <v>1</v>
      </c>
      <c r="I7" s="26">
        <v>0.6</v>
      </c>
      <c r="J7" s="26">
        <v>1</v>
      </c>
      <c r="K7" s="26">
        <v>1</v>
      </c>
      <c r="L7" s="19">
        <f>100*L3/100*(G6/100*G7+H6/100*H7+I6/100*I7+J6/100*J7+K6/100*K7)</f>
        <v>20.103999999999999</v>
      </c>
    </row>
    <row r="8" spans="1:18" s="9" customFormat="1" ht="29.25" customHeight="1" x14ac:dyDescent="0.2">
      <c r="A8" s="17" t="s">
        <v>45</v>
      </c>
      <c r="B8" s="69">
        <v>0.38</v>
      </c>
      <c r="C8" s="26">
        <v>0</v>
      </c>
      <c r="D8" s="64">
        <v>1</v>
      </c>
      <c r="E8" s="65"/>
      <c r="F8" s="19">
        <f>100*F3/100*(B6/100*B8+C6/100*C8+D6/100*D8)</f>
        <v>11.88</v>
      </c>
      <c r="G8" s="69">
        <v>0.99</v>
      </c>
      <c r="H8" s="26">
        <v>1</v>
      </c>
      <c r="I8" s="26">
        <v>1</v>
      </c>
      <c r="J8" s="26">
        <v>1</v>
      </c>
      <c r="K8" s="26">
        <v>1</v>
      </c>
      <c r="L8" s="19">
        <f>100*L3/100*(G6/100*G8+H6/100*H8+I6/100*I8+J6/100*J8+K6/100*K8)</f>
        <v>27.941199999999995</v>
      </c>
    </row>
    <row r="9" spans="1:18" s="9" customFormat="1" ht="43.5" customHeight="1" x14ac:dyDescent="0.2">
      <c r="A9" s="17" t="s">
        <v>47</v>
      </c>
      <c r="B9" s="68">
        <v>0.39</v>
      </c>
      <c r="C9" s="26">
        <v>1</v>
      </c>
      <c r="D9" s="64">
        <v>1</v>
      </c>
      <c r="E9" s="65"/>
      <c r="F9" s="19">
        <f>100*F3/100*(B6/100*B9+C6/100*C9+D6/100*D9)</f>
        <v>18.765000000000001</v>
      </c>
      <c r="G9" s="68">
        <v>0.99</v>
      </c>
      <c r="H9" s="26">
        <v>1</v>
      </c>
      <c r="I9" s="26">
        <v>1</v>
      </c>
      <c r="J9" s="26">
        <v>1</v>
      </c>
      <c r="K9" s="26">
        <v>0</v>
      </c>
      <c r="L9" s="19">
        <f>100*L3/100*(G6/100*G9+H6/100*H9+I6/100*I9+J6/100*J9+K6/100*K9)</f>
        <v>22.901199999999996</v>
      </c>
    </row>
    <row r="10" spans="1:18" s="9" customFormat="1" ht="38.25" customHeight="1" x14ac:dyDescent="0.2">
      <c r="A10" s="17" t="s">
        <v>46</v>
      </c>
      <c r="B10" s="68">
        <v>0.28000000000000003</v>
      </c>
      <c r="C10" s="26">
        <v>0</v>
      </c>
      <c r="D10" s="64">
        <v>1</v>
      </c>
      <c r="E10" s="65"/>
      <c r="F10" s="19">
        <f>100*27/100*(B6/100*B10+C6/100*C10+D6/100*D10)</f>
        <v>10.530000000000001</v>
      </c>
      <c r="G10" s="68">
        <v>1</v>
      </c>
      <c r="H10" s="26">
        <v>1</v>
      </c>
      <c r="I10" s="26">
        <v>1</v>
      </c>
      <c r="J10" s="26">
        <v>1</v>
      </c>
      <c r="K10" s="26">
        <v>0.8</v>
      </c>
      <c r="L10" s="19">
        <f>100*L3/100*(G6/100*G10+H6/100*H10+I6/100*I10+J6/100*J10+K6/100*K10)</f>
        <v>26.991999999999997</v>
      </c>
    </row>
    <row r="11" spans="1:18" ht="15" customHeight="1" x14ac:dyDescent="0.25"/>
    <row r="12" spans="1:18" s="9" customFormat="1" ht="21.75" customHeight="1" x14ac:dyDescent="0.2">
      <c r="A12" s="36" t="s">
        <v>14</v>
      </c>
      <c r="B12" s="41" t="s">
        <v>30</v>
      </c>
      <c r="C12" s="42"/>
      <c r="D12" s="43"/>
      <c r="E12" s="18">
        <v>20</v>
      </c>
      <c r="F12" s="54" t="s">
        <v>35</v>
      </c>
      <c r="G12" s="55"/>
      <c r="H12" s="55"/>
      <c r="I12" s="55"/>
      <c r="J12" s="18">
        <v>15</v>
      </c>
      <c r="K12" s="41" t="s">
        <v>41</v>
      </c>
      <c r="L12" s="43"/>
      <c r="M12" s="18">
        <v>10</v>
      </c>
      <c r="N12" s="46" t="s">
        <v>13</v>
      </c>
      <c r="O12" s="49" t="s">
        <v>48</v>
      </c>
    </row>
    <row r="13" spans="1:18" s="9" customFormat="1" ht="12.2" customHeight="1" x14ac:dyDescent="0.2">
      <c r="A13" s="37"/>
      <c r="B13" s="10" t="s">
        <v>5</v>
      </c>
      <c r="C13" s="10" t="s">
        <v>6</v>
      </c>
      <c r="D13" s="10" t="s">
        <v>7</v>
      </c>
      <c r="E13" s="39" t="s">
        <v>54</v>
      </c>
      <c r="F13" s="10" t="s">
        <v>8</v>
      </c>
      <c r="G13" s="10" t="s">
        <v>9</v>
      </c>
      <c r="H13" s="10" t="s">
        <v>10</v>
      </c>
      <c r="I13" s="10" t="s">
        <v>39</v>
      </c>
      <c r="J13" s="39" t="s">
        <v>54</v>
      </c>
      <c r="K13" s="10" t="s">
        <v>11</v>
      </c>
      <c r="L13" s="10" t="s">
        <v>12</v>
      </c>
      <c r="M13" s="39" t="s">
        <v>54</v>
      </c>
      <c r="N13" s="47"/>
      <c r="O13" s="50"/>
    </row>
    <row r="14" spans="1:18" ht="176.25" customHeight="1" x14ac:dyDescent="0.25">
      <c r="A14" s="38"/>
      <c r="B14" s="15" t="s">
        <v>31</v>
      </c>
      <c r="C14" s="15" t="s">
        <v>32</v>
      </c>
      <c r="D14" s="15" t="s">
        <v>33</v>
      </c>
      <c r="E14" s="40"/>
      <c r="F14" s="15" t="s">
        <v>36</v>
      </c>
      <c r="G14" s="15" t="s">
        <v>37</v>
      </c>
      <c r="H14" s="15" t="s">
        <v>38</v>
      </c>
      <c r="I14" s="15" t="s">
        <v>40</v>
      </c>
      <c r="J14" s="40"/>
      <c r="K14" s="15" t="s">
        <v>42</v>
      </c>
      <c r="L14" s="15" t="s">
        <v>43</v>
      </c>
      <c r="M14" s="40"/>
      <c r="N14" s="48"/>
      <c r="O14" s="51"/>
    </row>
    <row r="15" spans="1:18" ht="17.25" customHeight="1" x14ac:dyDescent="0.25">
      <c r="A15" s="27" t="s">
        <v>51</v>
      </c>
      <c r="B15" s="28">
        <v>21</v>
      </c>
      <c r="C15" s="28">
        <v>21</v>
      </c>
      <c r="D15" s="28">
        <v>58</v>
      </c>
      <c r="E15" s="22">
        <f>B15+C15+D15</f>
        <v>100</v>
      </c>
      <c r="F15" s="28">
        <v>25</v>
      </c>
      <c r="G15" s="28">
        <v>25</v>
      </c>
      <c r="H15" s="28">
        <v>25</v>
      </c>
      <c r="I15" s="28">
        <v>25</v>
      </c>
      <c r="J15" s="22">
        <f>F15+G15+H15+I15</f>
        <v>100</v>
      </c>
      <c r="K15" s="28">
        <v>50</v>
      </c>
      <c r="L15" s="28">
        <v>50</v>
      </c>
      <c r="M15" s="22">
        <f>K15+L15</f>
        <v>100</v>
      </c>
      <c r="N15" s="20"/>
      <c r="O15" s="21"/>
    </row>
    <row r="16" spans="1:18" s="9" customFormat="1" ht="24" customHeight="1" x14ac:dyDescent="0.2">
      <c r="A16" s="17" t="s">
        <v>44</v>
      </c>
      <c r="B16" s="26">
        <v>0</v>
      </c>
      <c r="C16" s="26">
        <v>0</v>
      </c>
      <c r="D16" s="26">
        <v>1</v>
      </c>
      <c r="E16" s="33">
        <f>100*E12/100*(B15/100*B16+C15/100*C16+D15/100*D16)</f>
        <v>11.6</v>
      </c>
      <c r="F16" s="26">
        <v>0.96</v>
      </c>
      <c r="G16" s="26">
        <v>1</v>
      </c>
      <c r="H16" s="26">
        <v>0</v>
      </c>
      <c r="I16" s="26">
        <v>1</v>
      </c>
      <c r="J16" s="19">
        <f>100*J12/100*(F15/100*F16+G15/100*G16+H15/100*H16+I15/100*I16)</f>
        <v>11.1</v>
      </c>
      <c r="K16" s="26">
        <v>0</v>
      </c>
      <c r="L16" s="26">
        <v>0</v>
      </c>
      <c r="M16" s="33">
        <f>100*M12/100*(K15/100*K16+L15/100*L16)</f>
        <v>0</v>
      </c>
      <c r="N16" s="19">
        <f>F7+L7+E16+J16+M16</f>
        <v>49.554000000000002</v>
      </c>
      <c r="O16" s="23">
        <v>4</v>
      </c>
    </row>
    <row r="17" spans="1:15" s="9" customFormat="1" ht="29.25" customHeight="1" x14ac:dyDescent="0.2">
      <c r="A17" s="17" t="s">
        <v>45</v>
      </c>
      <c r="B17" s="26">
        <v>1</v>
      </c>
      <c r="C17" s="26">
        <v>0</v>
      </c>
      <c r="D17" s="26">
        <v>1</v>
      </c>
      <c r="E17" s="33">
        <f>100*E12/100*(B15/100*B17+C15/100*C17+D15/100*D17)</f>
        <v>15.799999999999999</v>
      </c>
      <c r="F17" s="26">
        <v>1</v>
      </c>
      <c r="G17" s="26">
        <v>1</v>
      </c>
      <c r="H17" s="26">
        <v>1</v>
      </c>
      <c r="I17" s="26">
        <v>0.6</v>
      </c>
      <c r="J17" s="19">
        <f>100*J12/100*(F15/100*F17+G15/100*G17+H15/100*H17+I15/100*I17)</f>
        <v>13.5</v>
      </c>
      <c r="K17" s="26">
        <v>1</v>
      </c>
      <c r="L17" s="26">
        <v>0.99</v>
      </c>
      <c r="M17" s="33">
        <f>100*M12/100*(K15/100*K17+L15/100*L17)</f>
        <v>9.9499999999999993</v>
      </c>
      <c r="N17" s="19">
        <f>F8+L8+E17+J17+M17</f>
        <v>79.07119999999999</v>
      </c>
      <c r="O17" s="23">
        <v>1</v>
      </c>
    </row>
    <row r="18" spans="1:15" s="9" customFormat="1" ht="45" customHeight="1" x14ac:dyDescent="0.2">
      <c r="A18" s="17" t="s">
        <v>47</v>
      </c>
      <c r="B18" s="26">
        <v>1</v>
      </c>
      <c r="C18" s="26">
        <v>0</v>
      </c>
      <c r="D18" s="26">
        <v>1</v>
      </c>
      <c r="E18" s="33">
        <f>100*E12/100*(B15/100*B18+C15/100*C18+D15/100*D18)</f>
        <v>15.799999999999999</v>
      </c>
      <c r="F18" s="26">
        <v>1</v>
      </c>
      <c r="G18" s="26">
        <v>0</v>
      </c>
      <c r="H18" s="26">
        <v>1</v>
      </c>
      <c r="I18" s="26">
        <v>1</v>
      </c>
      <c r="J18" s="19">
        <f>100*J12/100*(F15/100*F18+G15/100*G18+H15/100*H18+I15/100*I18)</f>
        <v>11.25</v>
      </c>
      <c r="K18" s="26">
        <v>1</v>
      </c>
      <c r="L18" s="26">
        <v>1</v>
      </c>
      <c r="M18" s="33">
        <f>100*M12/100*(K15/100*K18+L15/100*L18)</f>
        <v>10</v>
      </c>
      <c r="N18" s="19">
        <f>F9+L9+E18+J18+M18</f>
        <v>78.716199999999986</v>
      </c>
      <c r="O18" s="23">
        <v>2</v>
      </c>
    </row>
    <row r="19" spans="1:15" s="9" customFormat="1" ht="36.75" customHeight="1" x14ac:dyDescent="0.2">
      <c r="A19" s="17" t="s">
        <v>46</v>
      </c>
      <c r="B19" s="26">
        <v>1</v>
      </c>
      <c r="C19" s="26">
        <v>0</v>
      </c>
      <c r="D19" s="26">
        <v>1</v>
      </c>
      <c r="E19" s="33">
        <f>100*E12/100*(B15/100*B19+C15/100*C19+D15/100*D19)</f>
        <v>15.799999999999999</v>
      </c>
      <c r="F19" s="26">
        <v>1</v>
      </c>
      <c r="G19" s="26">
        <v>0</v>
      </c>
      <c r="H19" s="26">
        <v>1</v>
      </c>
      <c r="I19" s="26">
        <v>1</v>
      </c>
      <c r="J19" s="19">
        <f>100*J12/100*(F15/100*F19+G15/100*G19+H15/100*H19+I15/100*I19)</f>
        <v>11.25</v>
      </c>
      <c r="K19" s="26">
        <v>1</v>
      </c>
      <c r="L19" s="26">
        <v>0.99</v>
      </c>
      <c r="M19" s="33">
        <f>100*M12/100*(K15/100*K19+L15/100*L19)</f>
        <v>9.9499999999999993</v>
      </c>
      <c r="N19" s="19">
        <f>F10+L10+E19+J19+M19</f>
        <v>74.522000000000006</v>
      </c>
      <c r="O19" s="23">
        <v>3</v>
      </c>
    </row>
  </sheetData>
  <mergeCells count="22">
    <mergeCell ref="D5:E5"/>
    <mergeCell ref="D7:E7"/>
    <mergeCell ref="D8:E8"/>
    <mergeCell ref="D9:E9"/>
    <mergeCell ref="D10:E10"/>
    <mergeCell ref="D6:E6"/>
    <mergeCell ref="O12:O14"/>
    <mergeCell ref="E13:E14"/>
    <mergeCell ref="J13:J14"/>
    <mergeCell ref="M13:M14"/>
    <mergeCell ref="A1:M1"/>
    <mergeCell ref="A3:A5"/>
    <mergeCell ref="B3:E3"/>
    <mergeCell ref="G3:K3"/>
    <mergeCell ref="F4:F5"/>
    <mergeCell ref="L4:L5"/>
    <mergeCell ref="A12:A14"/>
    <mergeCell ref="B12:D12"/>
    <mergeCell ref="F12:I12"/>
    <mergeCell ref="K12:L12"/>
    <mergeCell ref="N12:N14"/>
    <mergeCell ref="D4:E4"/>
  </mergeCells>
  <pageMargins left="0.27559055118110237" right="0.23622047244094491" top="0.27559055118110237" bottom="0.15748031496062992" header="0.11811023622047245" footer="0.11811023622047245"/>
  <pageSetup paperSize="8" scale="7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477AF3B4-835C-412F-953C-E9DFFFB016B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M16:M19</xm:sqref>
        </x14:conditionalFormatting>
        <x14:conditionalFormatting xmlns:xm="http://schemas.microsoft.com/office/excel/2006/main">
          <x14:cfRule type="iconSet" priority="4" id="{7155AAB9-5479-4CD9-9844-CF8B8E922417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N16:N19</xm:sqref>
        </x14:conditionalFormatting>
        <x14:conditionalFormatting xmlns:xm="http://schemas.microsoft.com/office/excel/2006/main">
          <x14:cfRule type="iconSet" priority="3" id="{D841221E-EE14-4100-8E49-305D86B4E996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O16:O19</xm:sqref>
        </x14:conditionalFormatting>
        <x14:conditionalFormatting xmlns:xm="http://schemas.microsoft.com/office/excel/2006/main">
          <x14:cfRule type="iconSet" priority="2" id="{B7809A8B-151C-48CC-95F2-B42EE4F02D77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E16:E19</xm:sqref>
        </x14:conditionalFormatting>
        <x14:conditionalFormatting xmlns:xm="http://schemas.microsoft.com/office/excel/2006/main">
          <x14:cfRule type="iconSet" priority="1" id="{03D3BE96-6415-4B66-A3B9-5005590E0D16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J16:J19</xm:sqref>
        </x14:conditionalFormatting>
        <x14:conditionalFormatting xmlns:xm="http://schemas.microsoft.com/office/excel/2006/main">
          <x14:cfRule type="iconSet" priority="32" id="{9F491B8D-3B9E-4BE4-B02A-DF5AFDDCD3BF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L7:L10</xm:sqref>
        </x14:conditionalFormatting>
        <x14:conditionalFormatting xmlns:xm="http://schemas.microsoft.com/office/excel/2006/main">
          <x14:cfRule type="iconSet" priority="33" id="{56245F49-C57E-4396-9B1F-90B695EFBB8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F7:F10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группа</vt:lpstr>
      <vt:lpstr>2 группа</vt:lpstr>
      <vt:lpstr>'1 группа'!Область_печати</vt:lpstr>
      <vt:lpstr>'2 группа'!Область_печати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Кичигина Марина Николаевна</dc:creator>
  <cp:lastModifiedBy>Bryushkova</cp:lastModifiedBy>
  <cp:lastPrinted>2018-05-17T07:23:26Z</cp:lastPrinted>
  <dcterms:created xsi:type="dcterms:W3CDTF">2018-04-20T11:12:35Z</dcterms:created>
  <dcterms:modified xsi:type="dcterms:W3CDTF">2018-05-17T07:24:19Z</dcterms:modified>
</cp:coreProperties>
</file>