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тарцева Наталья\Downloads\"/>
    </mc:Choice>
  </mc:AlternateContent>
  <workbookProtection workbookAlgorithmName="SHA-512" workbookHashValue="NoqMIMdQdgGfa9q55agXUnt6xc5gruPQ17YsfKqYu/hhtlhmFFxjNrT6qaCD3jav4snLCpyftxEyyA817+bpDQ==" workbookSaltValue="mmwj8SLMO9FU+4M1CEQVIw==" workbookSpinCount="100000" lockStructure="1"/>
  <bookViews>
    <workbookView xWindow="0" yWindow="0" windowWidth="15360" windowHeight="7455" firstSheet="1" activeTab="1"/>
  </bookViews>
  <sheets>
    <sheet name="Лист1" sheetId="1" r:id="rId1"/>
    <sheet name="Реконстр. МУК" sheetId="4" r:id="rId2"/>
    <sheet name="Лист2" sheetId="5" r:id="rId3"/>
  </sheets>
  <externalReferences>
    <externalReference r:id="rId4"/>
  </externalReferences>
  <definedNames>
    <definedName name="_xlnm.Print_Titles" localSheetId="1">'Реконстр. МУК'!$1:$6</definedName>
    <definedName name="_xlnm.Print_Area" localSheetId="1">'Реконстр. МУК'!$A$1:$AH$77</definedName>
  </definedNames>
  <calcPr calcId="162913"/>
</workbook>
</file>

<file path=xl/calcChain.xml><?xml version="1.0" encoding="utf-8"?>
<calcChain xmlns="http://schemas.openxmlformats.org/spreadsheetml/2006/main">
  <c r="AD21" i="4" l="1"/>
  <c r="AD60" i="4"/>
  <c r="AD70" i="4" l="1"/>
  <c r="D70" i="4" l="1"/>
  <c r="D21" i="4"/>
  <c r="AG45" i="4" l="1"/>
  <c r="AG46" i="4"/>
  <c r="AG47" i="4"/>
  <c r="AG44" i="4"/>
  <c r="AC45" i="4"/>
  <c r="AF45" i="4" s="1"/>
  <c r="AC46" i="4"/>
  <c r="AF46" i="4" s="1"/>
  <c r="AC47" i="4"/>
  <c r="AF47" i="4" s="1"/>
  <c r="AC44" i="4"/>
  <c r="T21" i="4"/>
  <c r="V21" i="4"/>
  <c r="Y21" i="4"/>
  <c r="Z21" i="4"/>
  <c r="AA21" i="4"/>
  <c r="AB21" i="4"/>
  <c r="AE45" i="4"/>
  <c r="AE46" i="4"/>
  <c r="AE47" i="4"/>
  <c r="AE44" i="4"/>
  <c r="AF44" i="4" l="1"/>
  <c r="AC60" i="4"/>
  <c r="AC21" i="4"/>
  <c r="AC70" i="4"/>
  <c r="X41" i="4"/>
  <c r="X21" i="4" s="1"/>
  <c r="L70" i="4" l="1"/>
  <c r="K70" i="4"/>
  <c r="AE55" i="4"/>
  <c r="AH55" i="4" s="1"/>
  <c r="AF55" i="4"/>
  <c r="AG55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K51" i="4"/>
  <c r="J51" i="4"/>
  <c r="I51" i="4"/>
  <c r="H51" i="4"/>
  <c r="G51" i="4"/>
  <c r="F51" i="4"/>
  <c r="E51" i="4"/>
  <c r="AG54" i="4"/>
  <c r="AF54" i="4"/>
  <c r="AE54" i="4"/>
  <c r="AH54" i="4" l="1"/>
  <c r="D69" i="4"/>
  <c r="V71" i="4" l="1"/>
  <c r="E21" i="4"/>
  <c r="F21" i="4"/>
  <c r="G21" i="4"/>
  <c r="H21" i="4"/>
  <c r="I21" i="4"/>
  <c r="J21" i="4"/>
  <c r="K21" i="4"/>
  <c r="L21" i="4"/>
  <c r="M21" i="4"/>
  <c r="N21" i="4"/>
  <c r="O21" i="4"/>
  <c r="U38" i="4" l="1"/>
  <c r="U21" i="4" s="1"/>
  <c r="AB60" i="4" l="1"/>
  <c r="Z60" i="4"/>
  <c r="Y60" i="4"/>
  <c r="X60" i="4"/>
  <c r="AA60" i="4"/>
  <c r="AB70" i="4" l="1"/>
  <c r="AA70" i="4"/>
  <c r="AG43" i="4"/>
  <c r="AF43" i="4"/>
  <c r="AE43" i="4"/>
  <c r="AH43" i="4" l="1"/>
  <c r="T70" i="4"/>
  <c r="S70" i="4"/>
  <c r="AG40" i="4"/>
  <c r="AF40" i="4"/>
  <c r="AF38" i="4" l="1"/>
  <c r="AF50" i="4"/>
  <c r="AE50" i="4"/>
  <c r="AE48" i="4" s="1"/>
  <c r="AG49" i="4"/>
  <c r="AF49" i="4"/>
  <c r="AG42" i="4" l="1"/>
  <c r="AF42" i="4"/>
  <c r="Z70" i="4" l="1"/>
  <c r="X70" i="4"/>
  <c r="AG41" i="4" l="1"/>
  <c r="AE42" i="4"/>
  <c r="AH42" i="4" s="1"/>
  <c r="AE41" i="4"/>
  <c r="AE70" i="4" s="1"/>
  <c r="W41" i="4"/>
  <c r="W21" i="4" s="1"/>
  <c r="W60" i="4" l="1"/>
  <c r="AH41" i="4"/>
  <c r="Y70" i="4"/>
  <c r="W70" i="4"/>
  <c r="AF41" i="4"/>
  <c r="AF39" i="4"/>
  <c r="AG39" i="4"/>
  <c r="AG71" i="4" s="1"/>
  <c r="AF37" i="4"/>
  <c r="AG37" i="4"/>
  <c r="AF35" i="4"/>
  <c r="AG35" i="4"/>
  <c r="AG70" i="4" s="1"/>
  <c r="AF81" i="4" l="1"/>
  <c r="AF70" i="4"/>
  <c r="U48" i="4"/>
  <c r="V56" i="4"/>
  <c r="V60" i="4" s="1"/>
  <c r="U56" i="4"/>
  <c r="U60" i="4" l="1"/>
  <c r="V69" i="4"/>
  <c r="T69" i="4"/>
  <c r="P69" i="4"/>
  <c r="O69" i="4"/>
  <c r="N69" i="4"/>
  <c r="M69" i="4"/>
  <c r="L69" i="4"/>
  <c r="K69" i="4"/>
  <c r="J69" i="4"/>
  <c r="I69" i="4"/>
  <c r="H69" i="4"/>
  <c r="G69" i="4"/>
  <c r="F69" i="4"/>
  <c r="E69" i="4"/>
  <c r="S36" i="4" l="1"/>
  <c r="AF36" i="4" s="1"/>
  <c r="AE36" i="4"/>
  <c r="AG36" i="4"/>
  <c r="AG38" i="4"/>
  <c r="R31" i="4"/>
  <c r="R21" i="4" s="1"/>
  <c r="AH38" i="4" l="1"/>
  <c r="R69" i="4"/>
  <c r="U69" i="4"/>
  <c r="AH36" i="4"/>
  <c r="AH37" i="4"/>
  <c r="S34" i="4"/>
  <c r="S21" i="4" s="1"/>
  <c r="Q31" i="4"/>
  <c r="Q21" i="4" s="1"/>
  <c r="Q69" i="4" l="1"/>
  <c r="S69" i="4"/>
  <c r="AG33" i="4"/>
  <c r="AF33" i="4"/>
  <c r="AE33" i="4"/>
  <c r="AG34" i="4"/>
  <c r="AF34" i="4"/>
  <c r="AE34" i="4"/>
  <c r="AH33" i="4" l="1"/>
  <c r="AH34" i="4"/>
  <c r="AH35" i="4"/>
  <c r="AG30" i="4"/>
  <c r="AH30" i="4" s="1"/>
  <c r="AF30" i="4"/>
  <c r="T56" i="4" l="1"/>
  <c r="S56" i="4"/>
  <c r="R56" i="4"/>
  <c r="Q56" i="4"/>
  <c r="T48" i="4"/>
  <c r="T60" i="4" s="1"/>
  <c r="S48" i="4"/>
  <c r="S60" i="4" s="1"/>
  <c r="R48" i="4"/>
  <c r="Q48" i="4"/>
  <c r="Q60" i="4" s="1"/>
  <c r="R60" i="4" l="1"/>
  <c r="AF32" i="4"/>
  <c r="AG32" i="4"/>
  <c r="AH32" i="4" s="1"/>
  <c r="D48" i="4"/>
  <c r="AG31" i="4" l="1"/>
  <c r="AG69" i="4" s="1"/>
  <c r="AF31" i="4"/>
  <c r="AE31" i="4"/>
  <c r="AE69" i="4" s="1"/>
  <c r="AF69" i="4" l="1"/>
  <c r="AF80" i="4"/>
  <c r="AH31" i="4"/>
  <c r="P68" i="4"/>
  <c r="O68" i="4"/>
  <c r="D68" i="4"/>
  <c r="E9" i="4"/>
  <c r="AG29" i="4" l="1"/>
  <c r="AF29" i="4"/>
  <c r="AE29" i="4"/>
  <c r="AE68" i="4" s="1"/>
  <c r="AH29" i="4" l="1"/>
  <c r="D9" i="4" l="1"/>
  <c r="AG28" i="4" l="1"/>
  <c r="D16" i="4" l="1"/>
  <c r="AF28" i="4" l="1"/>
  <c r="F68" i="4" l="1"/>
  <c r="E68" i="4"/>
  <c r="AF15" i="4"/>
  <c r="AF68" i="4" s="1"/>
  <c r="AF79" i="4" s="1"/>
  <c r="AG15" i="4"/>
  <c r="AG68" i="4" s="1"/>
  <c r="AJ67" i="4" l="1"/>
  <c r="AE67" i="4"/>
  <c r="P67" i="4"/>
  <c r="O67" i="4"/>
  <c r="N67" i="4"/>
  <c r="M67" i="4"/>
  <c r="L67" i="4"/>
  <c r="K67" i="4"/>
  <c r="J67" i="4"/>
  <c r="I67" i="4"/>
  <c r="H67" i="4"/>
  <c r="G67" i="4"/>
  <c r="F67" i="4"/>
  <c r="E67" i="4"/>
  <c r="AJ66" i="4"/>
  <c r="O66" i="4"/>
  <c r="N66" i="4"/>
  <c r="M66" i="4"/>
  <c r="K66" i="4"/>
  <c r="J66" i="4"/>
  <c r="I66" i="4"/>
  <c r="H66" i="4"/>
  <c r="G66" i="4"/>
  <c r="E66" i="4"/>
  <c r="AL65" i="4"/>
  <c r="AJ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AE65" i="4" s="1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AE64" i="4" s="1"/>
  <c r="AJ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AE63" i="4" s="1"/>
  <c r="AL62" i="4"/>
  <c r="AJ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AG59" i="4"/>
  <c r="AF59" i="4"/>
  <c r="AG58" i="4"/>
  <c r="AF58" i="4"/>
  <c r="AG57" i="4"/>
  <c r="AF57" i="4"/>
  <c r="AE57" i="4"/>
  <c r="AE56" i="4" s="1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AF53" i="4"/>
  <c r="AF51" i="4" s="1"/>
  <c r="AE53" i="4"/>
  <c r="AE51" i="4" s="1"/>
  <c r="L53" i="4"/>
  <c r="D53" i="4"/>
  <c r="D51" i="4" s="1"/>
  <c r="AG52" i="4"/>
  <c r="AF52" i="4"/>
  <c r="AF48" i="4"/>
  <c r="L50" i="4"/>
  <c r="AG50" i="4" s="1"/>
  <c r="AH50" i="4" s="1"/>
  <c r="P48" i="4"/>
  <c r="O48" i="4"/>
  <c r="N48" i="4"/>
  <c r="M48" i="4"/>
  <c r="K48" i="4"/>
  <c r="J48" i="4"/>
  <c r="I48" i="4"/>
  <c r="H48" i="4"/>
  <c r="G48" i="4"/>
  <c r="F48" i="4"/>
  <c r="E48" i="4"/>
  <c r="AG27" i="4"/>
  <c r="AF27" i="4"/>
  <c r="AF26" i="4"/>
  <c r="P26" i="4"/>
  <c r="P21" i="4" s="1"/>
  <c r="AG25" i="4"/>
  <c r="AF25" i="4"/>
  <c r="AE25" i="4"/>
  <c r="AG24" i="4"/>
  <c r="AF24" i="4"/>
  <c r="AG23" i="4"/>
  <c r="AF23" i="4"/>
  <c r="AH22" i="4"/>
  <c r="AG22" i="4"/>
  <c r="AF22" i="4"/>
  <c r="AE22" i="4"/>
  <c r="AE21" i="4" s="1"/>
  <c r="AG20" i="4"/>
  <c r="AG19" i="4" s="1"/>
  <c r="AF20" i="4"/>
  <c r="AF19" i="4" s="1"/>
  <c r="AE20" i="4"/>
  <c r="AE19" i="4" s="1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AG18" i="4"/>
  <c r="AF18" i="4"/>
  <c r="AG17" i="4"/>
  <c r="AF17" i="4"/>
  <c r="AE17" i="4"/>
  <c r="P16" i="4"/>
  <c r="O16" i="4"/>
  <c r="N16" i="4"/>
  <c r="M16" i="4"/>
  <c r="L16" i="4"/>
  <c r="K16" i="4"/>
  <c r="J16" i="4"/>
  <c r="I16" i="4"/>
  <c r="H16" i="4"/>
  <c r="G16" i="4"/>
  <c r="F16" i="4"/>
  <c r="E16" i="4"/>
  <c r="AE16" i="4"/>
  <c r="AF14" i="4"/>
  <c r="F14" i="4"/>
  <c r="AG13" i="4"/>
  <c r="AF13" i="4"/>
  <c r="AE13" i="4"/>
  <c r="AG12" i="4"/>
  <c r="AF12" i="4"/>
  <c r="AG11" i="4"/>
  <c r="AF11" i="4"/>
  <c r="AG10" i="4"/>
  <c r="AF10" i="4"/>
  <c r="AE10" i="4"/>
  <c r="AG8" i="4"/>
  <c r="AG7" i="4" s="1"/>
  <c r="AF8" i="4"/>
  <c r="AE8" i="4"/>
  <c r="P7" i="4"/>
  <c r="O7" i="4"/>
  <c r="N7" i="4"/>
  <c r="M7" i="4"/>
  <c r="L7" i="4"/>
  <c r="K7" i="4"/>
  <c r="J7" i="4"/>
  <c r="I7" i="4"/>
  <c r="H7" i="4"/>
  <c r="G7" i="4"/>
  <c r="F7" i="4"/>
  <c r="E7" i="4"/>
  <c r="D7" i="4"/>
  <c r="AF21" i="4" l="1"/>
  <c r="AG21" i="4"/>
  <c r="AG53" i="4"/>
  <c r="AG51" i="4" s="1"/>
  <c r="L51" i="4"/>
  <c r="D60" i="4"/>
  <c r="G60" i="4"/>
  <c r="K60" i="4"/>
  <c r="O60" i="4"/>
  <c r="D66" i="4"/>
  <c r="AE66" i="4" s="1"/>
  <c r="E60" i="4"/>
  <c r="I60" i="4"/>
  <c r="M60" i="4"/>
  <c r="H60" i="4"/>
  <c r="P60" i="4"/>
  <c r="J60" i="4"/>
  <c r="N60" i="4"/>
  <c r="AE62" i="4"/>
  <c r="AF16" i="4"/>
  <c r="AF56" i="4"/>
  <c r="AF9" i="4"/>
  <c r="AG26" i="4"/>
  <c r="AH25" i="4" s="1"/>
  <c r="AH21" i="4" s="1"/>
  <c r="AG14" i="4"/>
  <c r="AG9" i="4" s="1"/>
  <c r="F9" i="4"/>
  <c r="F60" i="4" s="1"/>
  <c r="AG16" i="4"/>
  <c r="AG67" i="4"/>
  <c r="AM67" i="4" s="1"/>
  <c r="AF67" i="4"/>
  <c r="AF78" i="4" s="1"/>
  <c r="AG56" i="4"/>
  <c r="AF63" i="4"/>
  <c r="AF74" i="4" s="1"/>
  <c r="AF66" i="4"/>
  <c r="AK66" i="4" s="1"/>
  <c r="AF65" i="4"/>
  <c r="AK65" i="4" s="1"/>
  <c r="F66" i="4"/>
  <c r="AE9" i="4"/>
  <c r="P66" i="4"/>
  <c r="AF62" i="4"/>
  <c r="AK62" i="4" s="1"/>
  <c r="AF64" i="4"/>
  <c r="AK64" i="4" s="1"/>
  <c r="AG65" i="4"/>
  <c r="AM65" i="4" s="1"/>
  <c r="AH17" i="4"/>
  <c r="AH16" i="4" s="1"/>
  <c r="L48" i="4"/>
  <c r="AF7" i="4"/>
  <c r="AG64" i="4"/>
  <c r="AM64" i="4" s="1"/>
  <c r="AH57" i="4"/>
  <c r="AH56" i="4" s="1"/>
  <c r="AH8" i="4"/>
  <c r="AH7" i="4" s="1"/>
  <c r="AG48" i="4"/>
  <c r="AH48" i="4"/>
  <c r="AG62" i="4"/>
  <c r="AM62" i="4" s="1"/>
  <c r="AG63" i="4"/>
  <c r="AM63" i="4" s="1"/>
  <c r="AE7" i="4"/>
  <c r="AE60" i="4" s="1"/>
  <c r="AH20" i="4"/>
  <c r="AH19" i="4" s="1"/>
  <c r="L66" i="4"/>
  <c r="F10" i="5"/>
  <c r="B10" i="5" s="1"/>
  <c r="E7" i="5"/>
  <c r="E10" i="5"/>
  <c r="D10" i="5"/>
  <c r="C10" i="5"/>
  <c r="D11" i="5"/>
  <c r="C11" i="5"/>
  <c r="G11" i="5"/>
  <c r="G3" i="5" s="1"/>
  <c r="F11" i="5"/>
  <c r="F3" i="5" s="1"/>
  <c r="E11" i="5"/>
  <c r="B9" i="5"/>
  <c r="B8" i="5"/>
  <c r="B7" i="5"/>
  <c r="B6" i="5"/>
  <c r="B5" i="5"/>
  <c r="B4" i="5"/>
  <c r="D3" i="5" l="1"/>
  <c r="L60" i="4"/>
  <c r="AH53" i="4"/>
  <c r="AH51" i="4" s="1"/>
  <c r="AG60" i="4"/>
  <c r="AF60" i="4"/>
  <c r="AG66" i="4"/>
  <c r="AM66" i="4" s="1"/>
  <c r="AH13" i="4"/>
  <c r="AH9" i="4" s="1"/>
  <c r="AH60" i="4" s="1"/>
  <c r="AF77" i="4"/>
  <c r="AK67" i="4"/>
  <c r="AF76" i="4"/>
  <c r="AK63" i="4"/>
  <c r="AF75" i="4"/>
  <c r="AF73" i="4"/>
  <c r="E3" i="5"/>
  <c r="B11" i="5"/>
  <c r="B3" i="5" s="1"/>
  <c r="C3" i="5"/>
  <c r="A3" i="5" l="1"/>
  <c r="AG17" i="1" l="1"/>
  <c r="AF17" i="1"/>
  <c r="AE17" i="1"/>
  <c r="AD17" i="1"/>
  <c r="AC17" i="1"/>
  <c r="AA17" i="1"/>
  <c r="Z17" i="1"/>
  <c r="Y17" i="1"/>
  <c r="X17" i="1"/>
  <c r="W17" i="1"/>
  <c r="U17" i="1"/>
  <c r="T17" i="1"/>
  <c r="S17" i="1"/>
  <c r="R17" i="1"/>
  <c r="Q17" i="1"/>
  <c r="O17" i="1"/>
  <c r="N17" i="1"/>
  <c r="M17" i="1"/>
  <c r="L17" i="1"/>
  <c r="K17" i="1"/>
  <c r="I17" i="1"/>
  <c r="H17" i="1"/>
  <c r="G17" i="1"/>
  <c r="F17" i="1"/>
  <c r="E17" i="1"/>
  <c r="AL16" i="1"/>
  <c r="AK15" i="1"/>
  <c r="AJ15" i="1"/>
  <c r="AL15" i="1" s="1"/>
  <c r="AI15" i="1"/>
  <c r="AB15" i="1"/>
  <c r="AH15" i="1" s="1"/>
  <c r="AJ14" i="1"/>
  <c r="AL14" i="1" s="1"/>
  <c r="AI14" i="1"/>
  <c r="P14" i="1"/>
  <c r="AK13" i="1"/>
  <c r="AJ13" i="1"/>
  <c r="AI13" i="1"/>
  <c r="AL13" i="1" s="1"/>
  <c r="AH13" i="1"/>
  <c r="AK12" i="1"/>
  <c r="AJ12" i="1"/>
  <c r="AI12" i="1"/>
  <c r="AL12" i="1" s="1"/>
  <c r="AH12" i="1"/>
  <c r="AJ11" i="1"/>
  <c r="AI11" i="1"/>
  <c r="J11" i="1"/>
  <c r="P11" i="1" s="1"/>
  <c r="AJ10" i="1"/>
  <c r="AI10" i="1"/>
  <c r="AL10" i="1" s="1"/>
  <c r="J10" i="1"/>
  <c r="AK9" i="1"/>
  <c r="AJ9" i="1"/>
  <c r="AI9" i="1"/>
  <c r="AB9" i="1"/>
  <c r="AK8" i="1"/>
  <c r="AJ8" i="1"/>
  <c r="AL8" i="1" s="1"/>
  <c r="AI8" i="1"/>
  <c r="AB8" i="1"/>
  <c r="AH8" i="1" s="1"/>
  <c r="AB17" i="1"/>
  <c r="AJ7" i="1"/>
  <c r="AI7" i="1"/>
  <c r="J7" i="1"/>
  <c r="P7" i="1" s="1"/>
  <c r="V7" i="1" s="1"/>
  <c r="AJ6" i="1"/>
  <c r="AI6" i="1"/>
  <c r="J6" i="1"/>
  <c r="AK17" i="1" l="1"/>
  <c r="J17" i="1"/>
  <c r="AI17" i="1"/>
  <c r="AL9" i="1"/>
  <c r="AH17" i="1"/>
  <c r="V11" i="1"/>
  <c r="V17" i="1" s="1"/>
  <c r="P17" i="1"/>
  <c r="AJ17" i="1"/>
  <c r="AL6" i="1"/>
  <c r="AL17" i="1" l="1"/>
</calcChain>
</file>

<file path=xl/comments1.xml><?xml version="1.0" encoding="utf-8"?>
<comments xmlns="http://schemas.openxmlformats.org/spreadsheetml/2006/main">
  <authors>
    <author>Попова Валерия</author>
    <author>Ефремова М.Ю.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Попова Валерия:</t>
        </r>
        <r>
          <rPr>
            <sz val="9"/>
            <color indexed="81"/>
            <rFont val="Tahoma"/>
            <family val="2"/>
            <charset val="204"/>
          </rPr>
          <t xml:space="preserve">
22кд+45бд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Попова Валерия:</t>
        </r>
        <r>
          <rPr>
            <sz val="9"/>
            <color indexed="81"/>
            <rFont val="Tahoma"/>
            <family val="2"/>
            <charset val="204"/>
          </rPr>
          <t xml:space="preserve">
60кд+180кд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Попова Валерия:</t>
        </r>
        <r>
          <rPr>
            <sz val="9"/>
            <color indexed="81"/>
            <rFont val="Tahoma"/>
            <family val="2"/>
            <charset val="204"/>
          </rPr>
          <t xml:space="preserve">
21рд
</t>
        </r>
      </text>
    </comment>
    <comment ref="AG31" authorId="1" shapeId="0">
      <text>
        <r>
          <rPr>
            <b/>
            <sz val="9"/>
            <color indexed="81"/>
            <rFont val="Tahoma"/>
            <family val="2"/>
            <charset val="204"/>
          </rPr>
          <t>+ 634 178,91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4" authorId="1" shapeId="0">
      <text>
        <r>
          <rPr>
            <b/>
            <sz val="9"/>
            <color indexed="81"/>
            <rFont val="Tahoma"/>
            <family val="2"/>
            <charset val="204"/>
          </rPr>
          <t>Проверить регистрацию в АЦК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<sst xmlns="http://schemas.openxmlformats.org/spreadsheetml/2006/main" count="632" uniqueCount="174">
  <si>
    <t>№ п/п</t>
  </si>
  <si>
    <t>Контрагент</t>
  </si>
  <si>
    <t>Вид работ</t>
  </si>
  <si>
    <t>№ и дата контракта / договора</t>
  </si>
  <si>
    <t>Всего</t>
  </si>
  <si>
    <t>Примечание</t>
  </si>
  <si>
    <t>контракт/ договор</t>
  </si>
  <si>
    <t>лимит</t>
  </si>
  <si>
    <t>расход</t>
  </si>
  <si>
    <t>остаток по контракту/ договору</t>
  </si>
  <si>
    <t>бюджет</t>
  </si>
  <si>
    <t>внебюджет</t>
  </si>
  <si>
    <t>1.</t>
  </si>
  <si>
    <t>ООО производственно - сервисная фирма "Арм"</t>
  </si>
  <si>
    <t xml:space="preserve">оказание инженерных услуг в области архитектуры и гражданского строительства по объекту </t>
  </si>
  <si>
    <t>№ 3/05-2011 от27.05.2011</t>
  </si>
  <si>
    <t>исполнен</t>
  </si>
  <si>
    <t>Оказание услуг по осуществлению авторского надзора (дренаж)</t>
  </si>
  <si>
    <t>№ 11141-ПР от 17.11.2011</t>
  </si>
  <si>
    <t>доп. соглашение №1 контракт раторгнут от 20.01.2014</t>
  </si>
  <si>
    <t>Оказание услуг по осуществлению авторского надзора (ливневая канализация, дренаж)</t>
  </si>
  <si>
    <t>№ 22 от 14.10.2014</t>
  </si>
  <si>
    <t>Оказание услуг по коррективу проектной документации ь(ливневая канализация, дренаж)</t>
  </si>
  <si>
    <t>№ 0307300008613000617-0065801-01 от 17.12.2013</t>
  </si>
  <si>
    <t>2.</t>
  </si>
  <si>
    <t>ГУП РК "Коми республиканский Центр по информации и индексации в строительстве"</t>
  </si>
  <si>
    <t>осуществление проверки сметной стоимости</t>
  </si>
  <si>
    <t>№ 499-р от 09.06.2011</t>
  </si>
  <si>
    <t>3.</t>
  </si>
  <si>
    <t>ООО "Бетиз"</t>
  </si>
  <si>
    <t>выполнение работ по объекту</t>
  </si>
  <si>
    <t>№0307300008611000479-0065801-01 от 10.10.2011</t>
  </si>
  <si>
    <t>доп. соглашение №2 контракт раторгнут от 13.01.2014</t>
  </si>
  <si>
    <t>4.</t>
  </si>
  <si>
    <t>Филиал ФГУП "Ростехинвентаризация-Федеральное БТИ" по Республике Коми</t>
  </si>
  <si>
    <t>Подготовка тех.планов (дренаж)</t>
  </si>
  <si>
    <t>№ 1102/1503/062/210 от 11.03.2015</t>
  </si>
  <si>
    <t>Договор № 1102/1412062/1274 от 18.12.2014 расторгнут. На 2015 год новый договор</t>
  </si>
  <si>
    <t>Техническая инвентаризация объектов (дренаж)</t>
  </si>
  <si>
    <t>№ 1102/1503/011/195 от 10.03.2015</t>
  </si>
  <si>
    <t>Договор № 1102/1412062/1273 от 18.12.2014 расторгнут. На 2015 год новый договор</t>
  </si>
  <si>
    <t>5.</t>
  </si>
  <si>
    <t>ООО "Межрегиональная распределительная сетевая компания Северо-Запада"</t>
  </si>
  <si>
    <t>осуществление технологического присоединения к электрическим сетям объекта</t>
  </si>
  <si>
    <t>№ 156/806 от 08.06.2011</t>
  </si>
  <si>
    <t>6.</t>
  </si>
  <si>
    <t>ООО "Эталон"</t>
  </si>
  <si>
    <t>№0307300008614000398-0065801-02 от 12.08.2014</t>
  </si>
  <si>
    <t>7.</t>
  </si>
  <si>
    <t>8.</t>
  </si>
  <si>
    <t>Итого</t>
  </si>
  <si>
    <t>"Реконструкция здания муниципального образовательного учреждния "Межшкольный учебный комбинат" МОГО "Ухта" под дошкольное образовательное учреждение"</t>
  </si>
  <si>
    <t>Мощность объекта - 156 мест</t>
  </si>
  <si>
    <t>рублей</t>
  </si>
  <si>
    <t>Срок исполнения контракта / договора</t>
  </si>
  <si>
    <t>Цена контракта / договора</t>
  </si>
  <si>
    <t>Филиал ФГУП "Ростехинвентаризация - Федеральное БТИ" по Республике Коми</t>
  </si>
  <si>
    <t>Остаток по контракту / договору</t>
  </si>
  <si>
    <t>Лимит</t>
  </si>
  <si>
    <t>Расход</t>
  </si>
  <si>
    <t xml:space="preserve">Оказание инженерных услуг в области архитектуры и гражданского строительства по объекту </t>
  </si>
  <si>
    <t>2011 год</t>
  </si>
  <si>
    <t>№ 3/05-2011 от 27.05.2011</t>
  </si>
  <si>
    <t xml:space="preserve">Оказание услуг по осуществлению авторского надзора (ливневая канализация, дренаж) </t>
  </si>
  <si>
    <t>2012 год</t>
  </si>
  <si>
    <t>2013 год</t>
  </si>
  <si>
    <t>2014 год</t>
  </si>
  <si>
    <t>ввод объекта в эксплуатацию 19.01.2015</t>
  </si>
  <si>
    <t>2015 год</t>
  </si>
  <si>
    <t>Оказание услуг по коррективу проектной документации (ливневая канализация, дренаж)</t>
  </si>
  <si>
    <t>Осуществление проверки сметной стоимости</t>
  </si>
  <si>
    <t>Выполнение работ по объекту</t>
  </si>
  <si>
    <t>160 календарных дней</t>
  </si>
  <si>
    <t>30 календарных дней с 26.03.2015</t>
  </si>
  <si>
    <t>Осуществление технологического присоединения к электрическим сетям объекта</t>
  </si>
  <si>
    <t>30.06.2013</t>
  </si>
  <si>
    <t xml:space="preserve">Итого </t>
  </si>
  <si>
    <t xml:space="preserve"> х</t>
  </si>
  <si>
    <t>в том числе</t>
  </si>
  <si>
    <t>19.08.2011</t>
  </si>
  <si>
    <t>14.08.2014</t>
  </si>
  <si>
    <t>30.06.2011</t>
  </si>
  <si>
    <t>предмет контракта</t>
  </si>
  <si>
    <t>2011</t>
  </si>
  <si>
    <t>2012</t>
  </si>
  <si>
    <t>2013</t>
  </si>
  <si>
    <t>2014</t>
  </si>
  <si>
    <t>2015</t>
  </si>
  <si>
    <t>прередано</t>
  </si>
  <si>
    <t>ПИР</t>
  </si>
  <si>
    <t>РП</t>
  </si>
  <si>
    <t>ИИ</t>
  </si>
  <si>
    <t>авт. надзор</t>
  </si>
  <si>
    <t>экспертиза</t>
  </si>
  <si>
    <t>тех. условия</t>
  </si>
  <si>
    <t>СМР</t>
  </si>
  <si>
    <t>ПРОЧИЕ:</t>
  </si>
  <si>
    <t>прочие</t>
  </si>
  <si>
    <t>х</t>
  </si>
  <si>
    <t>красн. линия</t>
  </si>
  <si>
    <t>вынос сетей</t>
  </si>
  <si>
    <t>тех. инвент.</t>
  </si>
  <si>
    <t>техприсоед.</t>
  </si>
  <si>
    <t>техприсоед. (вода)</t>
  </si>
  <si>
    <t>тех. учет.</t>
  </si>
  <si>
    <t>пров. сметн. стоим.</t>
  </si>
  <si>
    <t>Рек. МУК</t>
  </si>
  <si>
    <t>год</t>
  </si>
  <si>
    <t>лимит фу</t>
  </si>
  <si>
    <t>расхождения</t>
  </si>
  <si>
    <t>расход по фу</t>
  </si>
  <si>
    <t>№ 1102/1412/062/1274 от 18.12.2014</t>
  </si>
  <si>
    <t>рассторгнут</t>
  </si>
  <si>
    <t>расторгнут</t>
  </si>
  <si>
    <t>2016 год</t>
  </si>
  <si>
    <t>Нераспределенные лимиты:</t>
  </si>
  <si>
    <t>2017 год</t>
  </si>
  <si>
    <t xml:space="preserve">№0307300008614000398-0065801-02 от 12.08.2014 (на сумму 34 563 640,00);  Расторжение в одностороннем порядке заказчиком от 23.05.2016 </t>
  </si>
  <si>
    <t>2018 год</t>
  </si>
  <si>
    <t>ИП Амиров А. А-О.</t>
  </si>
  <si>
    <t>06.08.2018</t>
  </si>
  <si>
    <t>2017 год 
(испол.лист на 3 141 895,62 руб.)</t>
  </si>
  <si>
    <t>2018 год 
(испол.лист на 22 012,69 руб.)</t>
  </si>
  <si>
    <t>ООО "Эльф инжиниринг"</t>
  </si>
  <si>
    <t>01.11.2018</t>
  </si>
  <si>
    <t>№18032-ПР от 21.09.2018
на оказание услуг по составлению корректива в проект объекта: 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</t>
  </si>
  <si>
    <t>31.12.2018</t>
  </si>
  <si>
    <t>№б/н от 26.10.2018
на оказание услуг по обследованию системы вентиляции и составлению дефектной ведомости на объекте 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учреждение»</t>
  </si>
  <si>
    <t>МК № 0107300001218000153-0065801-01 на выполнение работ по объекту: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учреждение» (Благоустройство территории) от 16.04.2018г. на сумму 5 900 572,84 рубля.
Соглашение о расторжении МК от 07.11.2018г. на сумму выполненных работ 5 614 196,73 руб.</t>
  </si>
  <si>
    <t>ИП Коровин М. Н.</t>
  </si>
  <si>
    <t>№Э00107766-10 от 10.12.2018
на оказание услуг по выполнению рабочей документации по объекту 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учреждение» (пожарная сигнализация, система оповещения и управления эвакуацией людей при пожаре, автоматизация противопожарных систем)</t>
  </si>
  <si>
    <t>30.12.2019</t>
  </si>
  <si>
    <t>2019 год</t>
  </si>
  <si>
    <t>ООО "ГОСЗАКАЗ"</t>
  </si>
  <si>
    <t>05.08.2019</t>
  </si>
  <si>
    <t>ООО "ВЭРСО"
Отклонен. Банковская гарантия не соответствует требованиям аукционной документации.</t>
  </si>
  <si>
    <t>Муниципальный контракт №01073000003190004820001
на выполнение работ по объекту: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 (Система вентиляции. Общестроительные и электромонтажные работы)</t>
  </si>
  <si>
    <t>30.08.2019</t>
  </si>
  <si>
    <t xml:space="preserve">ООО "СОАЛ"
</t>
  </si>
  <si>
    <t>Договор №3
на выполнение работ по объекту: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учреждение"
(Оконные блоки - 2 шт)</t>
  </si>
  <si>
    <t>32</t>
  </si>
  <si>
    <t xml:space="preserve">возвращен аванс </t>
  </si>
  <si>
    <r>
      <t xml:space="preserve">3. </t>
    </r>
    <r>
      <rPr>
        <sz val="12"/>
        <rFont val="Times New Roman"/>
        <family val="1"/>
        <charset val="204"/>
      </rPr>
      <t>Муниципальный контракт № 01073000003190004830003 на выполнение работ по объекту: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 (Пожарная сигнализация, система оповещения и управления эвакуацией людей при пожаре, автоматизация противопожарных систем) не заключен с первым участником закупки ООО "ВЭРСО" по причине предоставления банковской гарантии не удовлетворяющей условиям закупочной документации и заключен 05.08.2019 года со вторым учатсником ООО "Эльф Инжиниринг" на сумму 1 614 697,46 рублей (по окончательной цене предложенной участником в процессе электронного аукциона).</t>
    </r>
  </si>
  <si>
    <t xml:space="preserve">расторгнут по соглашению сторон от 04.07.2018 </t>
  </si>
  <si>
    <t>расторгнут 16.07.2019 с возвратом аванса 8156,10 руб.</t>
  </si>
  <si>
    <t xml:space="preserve">расторгнут по согласию сторон 08.07.2019 г. </t>
  </si>
  <si>
    <t>Техническая инвентаризация объектов</t>
  </si>
  <si>
    <t>№ 1102/1412/011/1273 от 18.12.2014  (дренаж)</t>
  </si>
  <si>
    <t>№ 1102/1503/011/195 от 10.03.2015  (дренаж)</t>
  </si>
  <si>
    <t>№1102-021/571 от 21.10.2019 (нежилое здание)</t>
  </si>
  <si>
    <t>20 календарных дней с момента подписания</t>
  </si>
  <si>
    <t>№1102-021/572 от 31.10.2019 инженерных сетей (электроосвещение)</t>
  </si>
  <si>
    <t>21 календарных дней с момента подписания</t>
  </si>
  <si>
    <t>Договор №1 от22.07.2019 
на выполнение работ по объекту: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 (Система вентиляции) (на сумму 259259,25 руб.)</t>
  </si>
  <si>
    <t>МУП "Ухтаводоканал"</t>
  </si>
  <si>
    <t>Договор №1 от 18.07.2019</t>
  </si>
  <si>
    <t>31.12.2019</t>
  </si>
  <si>
    <t>Договор №5 от 28.08.2019</t>
  </si>
  <si>
    <t>Договор №9 от 18.09.2019</t>
  </si>
  <si>
    <t>Договор №2 от 26.08.2019</t>
  </si>
  <si>
    <t>Объект передан  на основании приказа КУМИ администрации МОГО "Ухта" от 15.01.2020 № 13</t>
  </si>
  <si>
    <t>20.08.2019
расторгнут по соглашению сторон 17.10.2019 
на сумму 
175 938,76 руб.</t>
  </si>
  <si>
    <r>
      <t xml:space="preserve">4. </t>
    </r>
    <r>
      <rPr>
        <sz val="12"/>
        <rFont val="Times New Roman"/>
        <family val="1"/>
        <charset val="204"/>
      </rPr>
      <t>По строкам 13-15 Договор  на оказание услуг по осуществлению авторского надзора № 22 от 14.10.2014 находится в процессе расторжения.</t>
    </r>
  </si>
  <si>
    <r>
      <t xml:space="preserve">Коментарий: 
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В итогах столбца 4 «Цена контракта/договора» не входит цена расторгнутых контрактов: 
в 2014 году - на общую сумму 131 005,95 руб. (ячейки выделены красным);
в 2018 году - на сумму 1 099 217,48 руб. 
в 2019 году - на сумму 1 336 339,62 руб. и на сумму 27 187,02 руб.</t>
    </r>
  </si>
  <si>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23.01.2017 получен исполнительный лист с заявленной задолженностью в размере 3 141 895 рублей 62 копейки по муниципальному контракту от 12.08.2014 г. № 0307300008614000398-0065801-02. 
05.05.2017 - на сумму 109 121,62 руб.</t>
    </r>
  </si>
  <si>
    <t>НЕУСТОЙКИ, ПЕНИ в 2019 году: направлены:
претензия № 09-1429/1 от 15.07.2019 г. о взыскании неустойки за просрочку исполнения за период 29.12.2018 по 15.07.2019 по договору №9/2018 от 27.11.2018 г. Исполнителю  на сумму 1 352,55 руб.;
претензия № 09-1708 от 13.08.2019 г. о взыскании % за пользование чужими денежными средствами в сумме 358,08 руб. за период с 29.12.2018 по 24.07.2019
Оплата суммы по претензиям произведена Исполнителем плтежным поручением от 30.12.2019 № 28 в сумме 1 710,63 рублей.
направлена:
претензия № 09-2431 от 05.11.2019 г. о взыскании неустойки за просрочку исполнения по договору №1 от 22.07.2019  г. Исполнителю  на сумму 1 436,83 руб.
Оплата суммы по претензиям произведена Исполнителем плтежным поручением от 23.01.2020 № 5 в сумме 1 436,83 рублей.</t>
  </si>
  <si>
    <t>ООО "Эталон"
право переуступки в 2018 г.
ООО "Единый бизнес портал"
(22 012,69)</t>
  </si>
  <si>
    <t>№ 11141-ПР от 17.11.2011
сумма договора
120 450,42 руб.</t>
  </si>
  <si>
    <t>рассторгнут 20.01.2014  с ценой                105 070 ,01 руб.</t>
  </si>
  <si>
    <t>№0307300008611000479-0065801-01 от 10.10.2011
на сумму 
71 065 750,00 руб.</t>
  </si>
  <si>
    <t>рассторгнут 13.01.2014  с ценой                      61 991 309,90 руб.</t>
  </si>
  <si>
    <t>№0107300001218000390-0065801-01 от 28.05.2018
выполнение работ по объекту: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учреждение» (работы по зданию) - цена контракта составила 1 099 217,48 руб.
Расторжение по соглашению сторон от 04.07.2018 на сумму выполнения 0,00 руб.</t>
  </si>
  <si>
    <t>№ 9/2018 от 27.11.2018
на выполнение работ по  объекту 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учреждение» (электромонтажные работы) 
Расторгнут 16.07.2019 с возвратом аванса 8156,10 руб.</t>
  </si>
  <si>
    <t>МК № 01073000003190004830003 
на выполнение работ по объекту: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 (Пожарная сигнализация, система оповещения и управления эвакуацией людей при пожаре, автоматизация противопожарных систем) = 1 614 697,46 руб.
Расторжение по согласию сторон на сумму 1 520 017,26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</si>
</sst>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?"/>
  </numFmts>
  <fonts count="27" x14ac:knownFonts="1">
    <font>
      <sz val="11"/>
      <color theme="1"/>
      <name val="Calibri"/>
      <family val="2"/>
      <charset val="204"/>
      <scheme val="minor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wrapText="1"/>
    </xf>
    <xf numFmtId="4" fontId="14" fillId="0" borderId="3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14" fillId="0" borderId="3" xfId="0" applyNumberFormat="1" applyFont="1" applyBorder="1" applyAlignment="1">
      <alignment horizontal="right" wrapText="1"/>
    </xf>
    <xf numFmtId="4" fontId="17" fillId="0" borderId="3" xfId="0" applyNumberFormat="1" applyFont="1" applyBorder="1" applyAlignment="1">
      <alignment horizontal="right" wrapText="1"/>
    </xf>
    <xf numFmtId="4" fontId="18" fillId="0" borderId="3" xfId="0" applyNumberFormat="1" applyFont="1" applyBorder="1" applyAlignment="1">
      <alignment horizontal="right" wrapText="1"/>
    </xf>
    <xf numFmtId="4" fontId="13" fillId="0" borderId="1" xfId="0" applyNumberFormat="1" applyFont="1" applyFill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4" fontId="13" fillId="0" borderId="0" xfId="0" applyNumberFormat="1" applyFont="1" applyFill="1" applyAlignment="1">
      <alignment horizontal="center" wrapText="1"/>
    </xf>
    <xf numFmtId="4" fontId="13" fillId="0" borderId="0" xfId="0" applyNumberFormat="1" applyFont="1" applyFill="1" applyAlignment="1">
      <alignment wrapText="1"/>
    </xf>
    <xf numFmtId="4" fontId="14" fillId="0" borderId="1" xfId="0" applyNumberFormat="1" applyFont="1" applyBorder="1" applyAlignment="1">
      <alignment horizontal="right" wrapText="1"/>
    </xf>
    <xf numFmtId="4" fontId="19" fillId="0" borderId="1" xfId="0" applyNumberFormat="1" applyFont="1" applyBorder="1" applyAlignment="1">
      <alignment wrapText="1"/>
    </xf>
    <xf numFmtId="4" fontId="13" fillId="0" borderId="1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4" fontId="13" fillId="0" borderId="0" xfId="0" applyNumberFormat="1" applyFont="1" applyBorder="1" applyAlignment="1">
      <alignment horizontal="right"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right" wrapText="1"/>
    </xf>
    <xf numFmtId="4" fontId="20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right" wrapText="1"/>
    </xf>
    <xf numFmtId="4" fontId="18" fillId="0" borderId="0" xfId="0" applyNumberFormat="1" applyFont="1" applyFill="1" applyBorder="1" applyAlignment="1">
      <alignment horizontal="right" wrapText="1"/>
    </xf>
    <xf numFmtId="4" fontId="19" fillId="0" borderId="0" xfId="0" applyNumberFormat="1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center" wrapText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vertical="center" wrapText="1"/>
      <protection hidden="1"/>
    </xf>
    <xf numFmtId="4" fontId="2" fillId="2" borderId="0" xfId="0" applyNumberFormat="1" applyFont="1" applyFill="1" applyAlignment="1" applyProtection="1">
      <alignment horizontal="center" vertical="center"/>
      <protection hidden="1"/>
    </xf>
    <xf numFmtId="0" fontId="2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4" fontId="21" fillId="2" borderId="0" xfId="0" applyNumberFormat="1" applyFont="1" applyFill="1" applyAlignment="1" applyProtection="1">
      <alignment vertical="center" wrapText="1"/>
      <protection hidden="1"/>
    </xf>
    <xf numFmtId="4" fontId="22" fillId="2" borderId="0" xfId="0" applyNumberFormat="1" applyFont="1" applyFill="1" applyAlignment="1" applyProtection="1">
      <alignment horizontal="center" vertical="center" wrapText="1"/>
      <protection hidden="1"/>
    </xf>
    <xf numFmtId="14" fontId="4" fillId="2" borderId="0" xfId="0" applyNumberFormat="1" applyFont="1" applyFill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49" fontId="2" fillId="2" borderId="0" xfId="0" applyNumberFormat="1" applyFont="1" applyFill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 wrapText="1"/>
      <protection hidden="1"/>
    </xf>
    <xf numFmtId="49" fontId="25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" fontId="2" fillId="2" borderId="1" xfId="0" applyNumberFormat="1" applyFont="1" applyFill="1" applyBorder="1" applyProtection="1"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Protection="1">
      <protection hidden="1"/>
    </xf>
    <xf numFmtId="49" fontId="2" fillId="2" borderId="1" xfId="0" applyNumberFormat="1" applyFont="1" applyFill="1" applyBorder="1" applyAlignment="1" applyProtection="1">
      <alignment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  <xf numFmtId="4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  <xf numFmtId="4" fontId="21" fillId="2" borderId="0" xfId="0" applyNumberFormat="1" applyFont="1" applyFill="1" applyProtection="1">
      <protection hidden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23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center" vertical="center"/>
      <protection hidden="1"/>
    </xf>
    <xf numFmtId="4" fontId="21" fillId="2" borderId="1" xfId="0" applyNumberFormat="1" applyFont="1" applyFill="1" applyBorder="1" applyAlignment="1" applyProtection="1">
      <alignment horizontal="center" vertical="center"/>
      <protection hidden="1"/>
    </xf>
    <xf numFmtId="4" fontId="21" fillId="2" borderId="1" xfId="0" applyNumberFormat="1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4" fontId="26" fillId="2" borderId="1" xfId="0" applyNumberFormat="1" applyFont="1" applyFill="1" applyBorder="1" applyAlignment="1" applyProtection="1">
      <alignment horizontal="center" vertical="center"/>
      <protection hidden="1"/>
    </xf>
    <xf numFmtId="4" fontId="22" fillId="2" borderId="0" xfId="0" applyNumberFormat="1" applyFont="1" applyFill="1" applyProtection="1">
      <protection hidden="1"/>
    </xf>
    <xf numFmtId="0" fontId="21" fillId="2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4" fontId="21" fillId="2" borderId="0" xfId="0" applyNumberFormat="1" applyFont="1" applyFill="1" applyBorder="1" applyProtection="1">
      <protection hidden="1"/>
    </xf>
    <xf numFmtId="4" fontId="22" fillId="2" borderId="0" xfId="0" applyNumberFormat="1" applyFont="1" applyFill="1" applyBorder="1" applyAlignment="1" applyProtection="1">
      <alignment horizontal="right"/>
      <protection hidden="1"/>
    </xf>
    <xf numFmtId="4" fontId="22" fillId="2" borderId="0" xfId="0" applyNumberFormat="1" applyFont="1" applyFill="1" applyBorder="1" applyProtection="1">
      <protection hidden="1"/>
    </xf>
    <xf numFmtId="4" fontId="21" fillId="2" borderId="0" xfId="0" applyNumberFormat="1" applyFont="1" applyFill="1" applyBorder="1" applyAlignment="1" applyProtection="1">
      <alignment horizontal="center" vertical="center"/>
      <protection hidden="1"/>
    </xf>
    <xf numFmtId="4" fontId="21" fillId="2" borderId="0" xfId="0" applyNumberFormat="1" applyFont="1" applyFill="1" applyBorder="1" applyAlignment="1" applyProtection="1">
      <alignment horizontal="right" vertical="center"/>
      <protection hidden="1"/>
    </xf>
    <xf numFmtId="4" fontId="21" fillId="2" borderId="0" xfId="1" applyNumberFormat="1" applyFont="1" applyFill="1" applyBorder="1" applyAlignment="1" applyProtection="1">
      <alignment horizontal="right" vertical="center"/>
      <protection hidden="1"/>
    </xf>
    <xf numFmtId="0" fontId="24" fillId="2" borderId="1" xfId="0" applyFont="1" applyFill="1" applyBorder="1" applyAlignment="1" applyProtection="1">
      <alignment horizontal="center"/>
      <protection hidden="1"/>
    </xf>
    <xf numFmtId="0" fontId="21" fillId="2" borderId="1" xfId="0" applyFont="1" applyFill="1" applyBorder="1" applyAlignment="1" applyProtection="1">
      <alignment horizontal="left" vertical="center"/>
      <protection hidden="1"/>
    </xf>
    <xf numFmtId="49" fontId="21" fillId="2" borderId="1" xfId="0" applyNumberFormat="1" applyFont="1" applyFill="1" applyBorder="1" applyAlignment="1" applyProtection="1">
      <alignment horizontal="center" vertical="center"/>
      <protection hidden="1"/>
    </xf>
    <xf numFmtId="4" fontId="21" fillId="2" borderId="0" xfId="1" applyNumberFormat="1" applyFont="1" applyFill="1" applyBorder="1" applyAlignment="1" applyProtection="1">
      <alignment horizontal="right"/>
      <protection hidden="1"/>
    </xf>
    <xf numFmtId="0" fontId="21" fillId="2" borderId="0" xfId="0" applyFont="1" applyFill="1" applyAlignment="1" applyProtection="1">
      <alignment horizontal="left"/>
      <protection hidden="1"/>
    </xf>
    <xf numFmtId="49" fontId="21" fillId="2" borderId="0" xfId="0" applyNumberFormat="1" applyFont="1" applyFill="1" applyAlignment="1" applyProtection="1">
      <alignment horizontal="center" vertical="center"/>
      <protection hidden="1"/>
    </xf>
    <xf numFmtId="4" fontId="21" fillId="2" borderId="0" xfId="0" applyNumberFormat="1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left" vertical="center" wrapText="1"/>
      <protection hidden="1"/>
    </xf>
    <xf numFmtId="3" fontId="21" fillId="2" borderId="0" xfId="0" applyNumberFormat="1" applyFont="1" applyFill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left" vertical="center" wrapText="1"/>
      <protection hidden="1"/>
    </xf>
    <xf numFmtId="0" fontId="22" fillId="2" borderId="0" xfId="0" applyFont="1" applyFill="1" applyAlignment="1" applyProtection="1">
      <alignment horizontal="left" vertical="top" wrapText="1"/>
      <protection hidden="1"/>
    </xf>
    <xf numFmtId="0" fontId="21" fillId="2" borderId="0" xfId="0" applyFont="1" applyFill="1" applyAlignment="1" applyProtection="1">
      <alignment horizontal="left" vertical="top" wrapText="1"/>
      <protection hidden="1"/>
    </xf>
    <xf numFmtId="0" fontId="21" fillId="2" borderId="0" xfId="0" applyFont="1" applyFill="1" applyAlignment="1" applyProtection="1">
      <alignment horizontal="left" vertical="top"/>
      <protection hidden="1"/>
    </xf>
    <xf numFmtId="49" fontId="21" fillId="2" borderId="0" xfId="0" applyNumberFormat="1" applyFont="1" applyFill="1" applyAlignment="1" applyProtection="1">
      <alignment horizontal="left"/>
      <protection hidden="1"/>
    </xf>
    <xf numFmtId="49" fontId="21" fillId="2" borderId="0" xfId="0" applyNumberFormat="1" applyFont="1" applyFill="1" applyProtection="1"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  <color rgb="FFFCFEAC"/>
      <color rgb="FFCCFF99"/>
      <color rgb="FFAFFBEE"/>
      <color rgb="FFFFCCFF"/>
      <color rgb="FFFF99FF"/>
      <color rgb="FFFFE5F4"/>
      <color rgb="FFFFA365"/>
      <color rgb="FFDCBD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yana/Downloads/&#1056;&#1077;&#1082;&#1086;&#1085;&#1089;&#1090;&#1088;&#1091;&#1082;&#1094;&#1080;&#1103;%20&#1052;&#1059;&#1050;%20&#1085;&#1072;%2001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еконстр. МУК  Фин управление"/>
      <sheetName val="Реконстр. МУК"/>
      <sheetName val="Лист2"/>
    </sheetNames>
    <sheetDataSet>
      <sheetData sheetId="0" refreshError="1">
        <row r="13">
          <cell r="AC13">
            <v>53789.1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93"/>
  <sheetViews>
    <sheetView workbookViewId="0">
      <selection activeCell="N14" sqref="N14"/>
    </sheetView>
  </sheetViews>
  <sheetFormatPr defaultRowHeight="15" x14ac:dyDescent="0.25"/>
  <cols>
    <col min="1" max="1" width="4.85546875" customWidth="1"/>
    <col min="2" max="2" width="16.28515625" style="1" customWidth="1"/>
    <col min="3" max="3" width="20" customWidth="1"/>
    <col min="4" max="4" width="20.5703125" customWidth="1"/>
    <col min="5" max="5" width="12.42578125" bestFit="1" customWidth="1"/>
    <col min="6" max="6" width="12.42578125" customWidth="1"/>
    <col min="7" max="7" width="11.5703125" hidden="1" customWidth="1"/>
    <col min="8" max="8" width="12.42578125" bestFit="1" customWidth="1"/>
    <col min="9" max="9" width="0.140625" customWidth="1"/>
    <col min="10" max="10" width="13.140625" customWidth="1"/>
    <col min="11" max="11" width="11.42578125" customWidth="1"/>
    <col min="12" max="12" width="13.140625" customWidth="1"/>
    <col min="13" max="13" width="0.140625" customWidth="1"/>
    <col min="14" max="14" width="13.140625" customWidth="1"/>
    <col min="15" max="15" width="11.5703125" hidden="1" customWidth="1"/>
    <col min="16" max="16" width="12.140625" customWidth="1"/>
    <col min="17" max="17" width="10.28515625" customWidth="1"/>
    <col min="18" max="18" width="12.42578125" customWidth="1"/>
    <col min="19" max="19" width="0.28515625" customWidth="1"/>
    <col min="20" max="20" width="12.42578125" bestFit="1" customWidth="1"/>
    <col min="21" max="21" width="9.140625" hidden="1" customWidth="1"/>
    <col min="22" max="22" width="10.5703125" customWidth="1"/>
    <col min="23" max="23" width="12.42578125" bestFit="1" customWidth="1"/>
    <col min="24" max="24" width="12.7109375" customWidth="1"/>
    <col min="25" max="25" width="0.140625" customWidth="1"/>
    <col min="26" max="26" width="11.140625" customWidth="1"/>
    <col min="27" max="27" width="9.140625" hidden="1" customWidth="1"/>
    <col min="28" max="28" width="12.140625" customWidth="1"/>
    <col min="29" max="29" width="10.28515625" customWidth="1"/>
    <col min="30" max="30" width="12.42578125" bestFit="1" customWidth="1"/>
    <col min="31" max="31" width="9.28515625" hidden="1" customWidth="1"/>
    <col min="32" max="32" width="11.42578125" bestFit="1" customWidth="1"/>
    <col min="33" max="33" width="0.140625" customWidth="1"/>
    <col min="34" max="34" width="12.85546875" customWidth="1"/>
    <col min="35" max="35" width="14" customWidth="1"/>
    <col min="36" max="36" width="12.42578125" customWidth="1"/>
    <col min="37" max="37" width="0.28515625" customWidth="1"/>
    <col min="38" max="38" width="12.28515625" customWidth="1"/>
    <col min="39" max="39" width="16.85546875" customWidth="1"/>
  </cols>
  <sheetData>
    <row r="2" spans="1:39" s="2" customFormat="1" ht="15" customHeight="1" x14ac:dyDescent="0.25">
      <c r="A2" s="64" t="s">
        <v>0</v>
      </c>
      <c r="B2" s="64" t="s">
        <v>1</v>
      </c>
      <c r="C2" s="62" t="s">
        <v>2</v>
      </c>
      <c r="D2" s="64" t="s">
        <v>3</v>
      </c>
      <c r="E2" s="62">
        <v>2011</v>
      </c>
      <c r="F2" s="62"/>
      <c r="G2" s="62"/>
      <c r="H2" s="62"/>
      <c r="I2" s="62"/>
      <c r="J2" s="62"/>
      <c r="K2" s="62">
        <v>2012</v>
      </c>
      <c r="L2" s="62"/>
      <c r="M2" s="62"/>
      <c r="N2" s="62"/>
      <c r="O2" s="62"/>
      <c r="P2" s="62"/>
      <c r="Q2" s="62">
        <v>2013</v>
      </c>
      <c r="R2" s="62"/>
      <c r="S2" s="62"/>
      <c r="T2" s="62"/>
      <c r="U2" s="62"/>
      <c r="V2" s="62"/>
      <c r="W2" s="62">
        <v>2014</v>
      </c>
      <c r="X2" s="62"/>
      <c r="Y2" s="62"/>
      <c r="Z2" s="62"/>
      <c r="AA2" s="62"/>
      <c r="AB2" s="62"/>
      <c r="AC2" s="62">
        <v>2015</v>
      </c>
      <c r="AD2" s="62"/>
      <c r="AE2" s="62"/>
      <c r="AF2" s="62"/>
      <c r="AG2" s="62"/>
      <c r="AH2" s="62"/>
      <c r="AI2" s="62" t="s">
        <v>4</v>
      </c>
      <c r="AJ2" s="62"/>
      <c r="AK2" s="62"/>
      <c r="AL2" s="62"/>
      <c r="AM2" s="64" t="s">
        <v>5</v>
      </c>
    </row>
    <row r="3" spans="1:39" s="3" customFormat="1" ht="32.25" customHeight="1" x14ac:dyDescent="0.25">
      <c r="A3" s="64"/>
      <c r="B3" s="64"/>
      <c r="C3" s="62"/>
      <c r="D3" s="64"/>
      <c r="E3" s="64" t="s">
        <v>6</v>
      </c>
      <c r="F3" s="64" t="s">
        <v>7</v>
      </c>
      <c r="G3" s="64"/>
      <c r="H3" s="64" t="s">
        <v>8</v>
      </c>
      <c r="I3" s="64"/>
      <c r="J3" s="64" t="s">
        <v>9</v>
      </c>
      <c r="K3" s="64" t="s">
        <v>6</v>
      </c>
      <c r="L3" s="64" t="s">
        <v>7</v>
      </c>
      <c r="M3" s="64"/>
      <c r="N3" s="64" t="s">
        <v>8</v>
      </c>
      <c r="O3" s="64"/>
      <c r="P3" s="64" t="s">
        <v>9</v>
      </c>
      <c r="Q3" s="64" t="s">
        <v>6</v>
      </c>
      <c r="R3" s="64" t="s">
        <v>7</v>
      </c>
      <c r="S3" s="64"/>
      <c r="T3" s="64" t="s">
        <v>8</v>
      </c>
      <c r="U3" s="64"/>
      <c r="V3" s="64" t="s">
        <v>9</v>
      </c>
      <c r="W3" s="64" t="s">
        <v>6</v>
      </c>
      <c r="X3" s="64" t="s">
        <v>7</v>
      </c>
      <c r="Y3" s="64"/>
      <c r="Z3" s="64" t="s">
        <v>8</v>
      </c>
      <c r="AA3" s="64"/>
      <c r="AB3" s="64" t="s">
        <v>9</v>
      </c>
      <c r="AC3" s="64" t="s">
        <v>6</v>
      </c>
      <c r="AD3" s="64" t="s">
        <v>7</v>
      </c>
      <c r="AE3" s="64"/>
      <c r="AF3" s="64" t="s">
        <v>8</v>
      </c>
      <c r="AG3" s="64"/>
      <c r="AH3" s="64" t="s">
        <v>9</v>
      </c>
      <c r="AI3" s="64" t="s">
        <v>6</v>
      </c>
      <c r="AJ3" s="64" t="s">
        <v>8</v>
      </c>
      <c r="AK3" s="64"/>
      <c r="AL3" s="64" t="s">
        <v>9</v>
      </c>
      <c r="AM3" s="64"/>
    </row>
    <row r="4" spans="1:39" s="2" customFormat="1" x14ac:dyDescent="0.25">
      <c r="A4" s="64"/>
      <c r="B4" s="64"/>
      <c r="C4" s="62"/>
      <c r="D4" s="64"/>
      <c r="E4" s="64"/>
      <c r="F4" s="4" t="s">
        <v>10</v>
      </c>
      <c r="G4" s="4" t="s">
        <v>11</v>
      </c>
      <c r="H4" s="4" t="s">
        <v>10</v>
      </c>
      <c r="I4" s="4" t="s">
        <v>11</v>
      </c>
      <c r="J4" s="64"/>
      <c r="K4" s="64"/>
      <c r="L4" s="4" t="s">
        <v>10</v>
      </c>
      <c r="M4" s="4" t="s">
        <v>11</v>
      </c>
      <c r="N4" s="4" t="s">
        <v>10</v>
      </c>
      <c r="O4" s="4" t="s">
        <v>11</v>
      </c>
      <c r="P4" s="64"/>
      <c r="Q4" s="64"/>
      <c r="R4" s="4" t="s">
        <v>10</v>
      </c>
      <c r="S4" s="4" t="s">
        <v>11</v>
      </c>
      <c r="T4" s="4" t="s">
        <v>10</v>
      </c>
      <c r="U4" s="4" t="s">
        <v>11</v>
      </c>
      <c r="V4" s="64"/>
      <c r="W4" s="64"/>
      <c r="X4" s="4" t="s">
        <v>10</v>
      </c>
      <c r="Y4" s="4" t="s">
        <v>11</v>
      </c>
      <c r="Z4" s="4" t="s">
        <v>10</v>
      </c>
      <c r="AA4" s="4" t="s">
        <v>11</v>
      </c>
      <c r="AB4" s="64"/>
      <c r="AC4" s="64"/>
      <c r="AD4" s="4" t="s">
        <v>10</v>
      </c>
      <c r="AE4" s="4" t="s">
        <v>11</v>
      </c>
      <c r="AF4" s="4" t="s">
        <v>10</v>
      </c>
      <c r="AG4" s="4" t="s">
        <v>11</v>
      </c>
      <c r="AH4" s="64"/>
      <c r="AI4" s="64"/>
      <c r="AJ4" s="4" t="s">
        <v>10</v>
      </c>
      <c r="AK4" s="4" t="s">
        <v>11</v>
      </c>
      <c r="AL4" s="64"/>
      <c r="AM4" s="64"/>
    </row>
    <row r="5" spans="1:39" ht="14.45" x14ac:dyDescent="0.3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7"/>
    </row>
    <row r="6" spans="1:39" ht="72" x14ac:dyDescent="0.25">
      <c r="A6" s="4" t="s">
        <v>12</v>
      </c>
      <c r="B6" s="63" t="s">
        <v>13</v>
      </c>
      <c r="C6" s="8" t="s">
        <v>14</v>
      </c>
      <c r="D6" s="21" t="s">
        <v>15</v>
      </c>
      <c r="E6" s="22">
        <v>2382800</v>
      </c>
      <c r="F6" s="22">
        <v>2382800</v>
      </c>
      <c r="G6" s="22">
        <v>2382800</v>
      </c>
      <c r="H6" s="22">
        <v>2382800</v>
      </c>
      <c r="I6" s="22">
        <v>2382800</v>
      </c>
      <c r="J6" s="23">
        <f>E6-H6</f>
        <v>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2">
        <f>E6</f>
        <v>2382800</v>
      </c>
      <c r="AJ6" s="22">
        <f>H6</f>
        <v>2382800</v>
      </c>
      <c r="AK6" s="22"/>
      <c r="AL6" s="22">
        <f>AI6-AJ6</f>
        <v>0</v>
      </c>
      <c r="AM6" s="22" t="s">
        <v>16</v>
      </c>
    </row>
    <row r="7" spans="1:39" ht="51" x14ac:dyDescent="0.25">
      <c r="A7" s="4"/>
      <c r="B7" s="63"/>
      <c r="C7" s="9" t="s">
        <v>17</v>
      </c>
      <c r="D7" s="21" t="s">
        <v>18</v>
      </c>
      <c r="E7" s="22">
        <v>120450.42</v>
      </c>
      <c r="F7" s="22"/>
      <c r="G7" s="22"/>
      <c r="H7" s="22"/>
      <c r="I7" s="22"/>
      <c r="J7" s="23">
        <f>E7-H7</f>
        <v>120450.42</v>
      </c>
      <c r="K7" s="22"/>
      <c r="L7" s="22">
        <v>75117.17</v>
      </c>
      <c r="M7" s="22"/>
      <c r="N7" s="22"/>
      <c r="O7" s="22"/>
      <c r="P7" s="22">
        <f>J7-N7</f>
        <v>120450.42</v>
      </c>
      <c r="Q7" s="22"/>
      <c r="R7" s="22">
        <v>113917.93</v>
      </c>
      <c r="S7" s="22"/>
      <c r="T7" s="22">
        <v>105070.01</v>
      </c>
      <c r="U7" s="22"/>
      <c r="V7" s="22">
        <f>P7-T7</f>
        <v>15380.410000000003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>
        <f>E7</f>
        <v>120450.42</v>
      </c>
      <c r="AJ7" s="22">
        <f>T7</f>
        <v>105070.01</v>
      </c>
      <c r="AK7" s="22"/>
      <c r="AL7" s="22">
        <v>0</v>
      </c>
      <c r="AM7" s="22" t="s">
        <v>19</v>
      </c>
    </row>
    <row r="8" spans="1:39" ht="60" x14ac:dyDescent="0.25">
      <c r="A8" s="4"/>
      <c r="B8" s="63"/>
      <c r="C8" s="9" t="s">
        <v>20</v>
      </c>
      <c r="D8" s="25" t="s">
        <v>21</v>
      </c>
      <c r="E8" s="19"/>
      <c r="F8" s="24"/>
      <c r="G8" s="24"/>
      <c r="H8" s="24"/>
      <c r="I8" s="24"/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2">
        <v>58582.44</v>
      </c>
      <c r="X8" s="22">
        <v>58582.44</v>
      </c>
      <c r="Y8" s="22">
        <v>0</v>
      </c>
      <c r="Z8" s="22">
        <v>0</v>
      </c>
      <c r="AA8" s="22">
        <v>0</v>
      </c>
      <c r="AB8" s="22">
        <f>W8-Z8</f>
        <v>58582.44</v>
      </c>
      <c r="AC8" s="24"/>
      <c r="AD8" s="22">
        <v>58582.44</v>
      </c>
      <c r="AE8" s="22">
        <v>0</v>
      </c>
      <c r="AF8" s="22">
        <v>10877.73</v>
      </c>
      <c r="AG8" s="22">
        <v>0</v>
      </c>
      <c r="AH8" s="22">
        <f>AB8-AF8</f>
        <v>47704.710000000006</v>
      </c>
      <c r="AI8" s="22">
        <f>W8+AC8</f>
        <v>58582.44</v>
      </c>
      <c r="AJ8" s="22">
        <f>Z8+AF8</f>
        <v>10877.73</v>
      </c>
      <c r="AK8" s="22">
        <f>AA8+AG8</f>
        <v>0</v>
      </c>
      <c r="AL8" s="22">
        <f t="shared" ref="AL8:AL16" si="0">AI8-AJ8</f>
        <v>47704.710000000006</v>
      </c>
      <c r="AM8" s="22"/>
    </row>
    <row r="9" spans="1:39" ht="84.75" customHeight="1" x14ac:dyDescent="0.25">
      <c r="A9" s="4"/>
      <c r="B9" s="63"/>
      <c r="C9" s="10" t="s">
        <v>22</v>
      </c>
      <c r="D9" s="25" t="s">
        <v>23</v>
      </c>
      <c r="E9" s="19"/>
      <c r="F9" s="24"/>
      <c r="G9" s="24"/>
      <c r="H9" s="24"/>
      <c r="I9" s="24"/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2">
        <v>2175281.5</v>
      </c>
      <c r="X9" s="22">
        <v>2175281.5</v>
      </c>
      <c r="Y9" s="22">
        <v>0</v>
      </c>
      <c r="Z9" s="22">
        <v>2175281.5</v>
      </c>
      <c r="AA9" s="22">
        <v>0</v>
      </c>
      <c r="AB9" s="22">
        <f>W9-Z9</f>
        <v>0</v>
      </c>
      <c r="AC9" s="24"/>
      <c r="AD9" s="22"/>
      <c r="AE9" s="22"/>
      <c r="AF9" s="22"/>
      <c r="AG9" s="22"/>
      <c r="AH9" s="22"/>
      <c r="AI9" s="22">
        <f>W9</f>
        <v>2175281.5</v>
      </c>
      <c r="AJ9" s="22">
        <f>Z9</f>
        <v>2175281.5</v>
      </c>
      <c r="AK9" s="22">
        <f>AA9</f>
        <v>0</v>
      </c>
      <c r="AL9" s="22">
        <f t="shared" si="0"/>
        <v>0</v>
      </c>
      <c r="AM9" s="22" t="s">
        <v>16</v>
      </c>
    </row>
    <row r="10" spans="1:39" ht="72" x14ac:dyDescent="0.25">
      <c r="A10" s="4" t="s">
        <v>24</v>
      </c>
      <c r="B10" s="11" t="s">
        <v>25</v>
      </c>
      <c r="C10" s="8" t="s">
        <v>26</v>
      </c>
      <c r="D10" s="21" t="s">
        <v>27</v>
      </c>
      <c r="E10" s="22">
        <v>189118</v>
      </c>
      <c r="F10" s="22">
        <v>189118</v>
      </c>
      <c r="G10" s="22">
        <v>189118</v>
      </c>
      <c r="H10" s="22">
        <v>189118</v>
      </c>
      <c r="I10" s="24"/>
      <c r="J10" s="23">
        <f>E10-H10</f>
        <v>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2">
        <f>E10</f>
        <v>189118</v>
      </c>
      <c r="AJ10" s="22">
        <f>F10</f>
        <v>189118</v>
      </c>
      <c r="AK10" s="22">
        <v>0</v>
      </c>
      <c r="AL10" s="22">
        <f t="shared" si="0"/>
        <v>0</v>
      </c>
      <c r="AM10" s="22" t="s">
        <v>16</v>
      </c>
    </row>
    <row r="11" spans="1:39" ht="51" x14ac:dyDescent="0.25">
      <c r="A11" s="4" t="s">
        <v>28</v>
      </c>
      <c r="B11" s="11" t="s">
        <v>29</v>
      </c>
      <c r="C11" s="8" t="s">
        <v>30</v>
      </c>
      <c r="D11" s="21" t="s">
        <v>31</v>
      </c>
      <c r="E11" s="22">
        <v>71065750</v>
      </c>
      <c r="F11" s="22">
        <v>21319142.789999999</v>
      </c>
      <c r="G11" s="24"/>
      <c r="H11" s="22">
        <v>21319142.789999999</v>
      </c>
      <c r="I11" s="24"/>
      <c r="J11" s="23">
        <f>E11-H11</f>
        <v>49746607.210000001</v>
      </c>
      <c r="K11" s="24"/>
      <c r="L11" s="22">
        <v>49746607.210000001</v>
      </c>
      <c r="M11" s="24"/>
      <c r="N11" s="22">
        <v>22999989</v>
      </c>
      <c r="O11" s="24"/>
      <c r="P11" s="22">
        <f>J11-N11</f>
        <v>26746618.210000001</v>
      </c>
      <c r="Q11" s="24"/>
      <c r="R11" s="22">
        <v>17970743.43</v>
      </c>
      <c r="S11" s="24"/>
      <c r="T11" s="22">
        <v>17672178.109999999</v>
      </c>
      <c r="U11" s="24"/>
      <c r="V11" s="22">
        <f>P11-T11</f>
        <v>9074440.1000000015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2">
        <f>E11</f>
        <v>71065750</v>
      </c>
      <c r="AJ11" s="22">
        <f>H11+N11+T11</f>
        <v>61991309.899999999</v>
      </c>
      <c r="AK11" s="22">
        <v>0</v>
      </c>
      <c r="AL11" s="22">
        <v>0</v>
      </c>
      <c r="AM11" s="22" t="s">
        <v>32</v>
      </c>
    </row>
    <row r="12" spans="1:39" ht="63.75" x14ac:dyDescent="0.25">
      <c r="A12" s="62" t="s">
        <v>33</v>
      </c>
      <c r="B12" s="63" t="s">
        <v>34</v>
      </c>
      <c r="C12" s="12" t="s">
        <v>35</v>
      </c>
      <c r="D12" s="19" t="s">
        <v>36</v>
      </c>
      <c r="E12" s="19"/>
      <c r="F12" s="24"/>
      <c r="G12" s="24"/>
      <c r="H12" s="24"/>
      <c r="I12" s="24"/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2">
        <v>65900.53</v>
      </c>
      <c r="X12" s="22">
        <v>65900.53</v>
      </c>
      <c r="Y12" s="22">
        <v>0</v>
      </c>
      <c r="Z12" s="22">
        <v>0</v>
      </c>
      <c r="AA12" s="22">
        <v>0</v>
      </c>
      <c r="AB12" s="22"/>
      <c r="AC12" s="22">
        <v>65900.53</v>
      </c>
      <c r="AD12" s="22">
        <v>65900.53</v>
      </c>
      <c r="AE12" s="22">
        <v>0</v>
      </c>
      <c r="AF12" s="13">
        <v>16136.73</v>
      </c>
      <c r="AG12" s="22">
        <v>0</v>
      </c>
      <c r="AH12" s="13">
        <f>AC12-AF12</f>
        <v>49763.8</v>
      </c>
      <c r="AI12" s="22">
        <f>AC12</f>
        <v>65900.53</v>
      </c>
      <c r="AJ12" s="22">
        <f>AF12</f>
        <v>16136.73</v>
      </c>
      <c r="AK12" s="22">
        <f>AE12</f>
        <v>0</v>
      </c>
      <c r="AL12" s="22">
        <f t="shared" si="0"/>
        <v>49763.8</v>
      </c>
      <c r="AM12" s="22" t="s">
        <v>37</v>
      </c>
    </row>
    <row r="13" spans="1:39" ht="63.75" x14ac:dyDescent="0.25">
      <c r="A13" s="62"/>
      <c r="B13" s="63"/>
      <c r="C13" s="9" t="s">
        <v>38</v>
      </c>
      <c r="D13" s="25" t="s">
        <v>39</v>
      </c>
      <c r="E13" s="24"/>
      <c r="F13" s="24"/>
      <c r="G13" s="24"/>
      <c r="H13" s="24"/>
      <c r="I13" s="24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2">
        <v>65105.42</v>
      </c>
      <c r="X13" s="22">
        <v>65105.42</v>
      </c>
      <c r="Y13" s="22">
        <v>0</v>
      </c>
      <c r="Z13" s="22">
        <v>0</v>
      </c>
      <c r="AA13" s="22">
        <v>0</v>
      </c>
      <c r="AB13" s="24"/>
      <c r="AC13" s="22">
        <v>53789.1</v>
      </c>
      <c r="AD13" s="22">
        <v>53789.1</v>
      </c>
      <c r="AE13" s="22">
        <v>0</v>
      </c>
      <c r="AF13" s="13">
        <v>19770.16</v>
      </c>
      <c r="AG13" s="22">
        <v>0</v>
      </c>
      <c r="AH13" s="13">
        <f>AC13-AF13</f>
        <v>34018.94</v>
      </c>
      <c r="AI13" s="22">
        <f>AC13</f>
        <v>53789.1</v>
      </c>
      <c r="AJ13" s="22">
        <f>AF13</f>
        <v>19770.16</v>
      </c>
      <c r="AK13" s="22">
        <f>AE13</f>
        <v>0</v>
      </c>
      <c r="AL13" s="22">
        <f t="shared" si="0"/>
        <v>34018.94</v>
      </c>
      <c r="AM13" s="22" t="s">
        <v>40</v>
      </c>
    </row>
    <row r="14" spans="1:39" ht="60" x14ac:dyDescent="0.25">
      <c r="A14" s="4" t="s">
        <v>41</v>
      </c>
      <c r="B14" s="11" t="s">
        <v>42</v>
      </c>
      <c r="C14" s="14" t="s">
        <v>43</v>
      </c>
      <c r="D14" s="25" t="s">
        <v>44</v>
      </c>
      <c r="E14" s="24"/>
      <c r="F14" s="24"/>
      <c r="G14" s="24"/>
      <c r="H14" s="24"/>
      <c r="I14" s="24"/>
      <c r="J14" s="23"/>
      <c r="K14" s="22">
        <v>6354372.8600000003</v>
      </c>
      <c r="L14" s="22">
        <v>5769860.8700000001</v>
      </c>
      <c r="M14" s="24">
        <v>1270874.56</v>
      </c>
      <c r="N14" s="22">
        <v>1270874.56</v>
      </c>
      <c r="O14" s="24"/>
      <c r="P14" s="22">
        <f>K14-N14</f>
        <v>5083498.3000000007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2">
        <f>K14</f>
        <v>6354372.8600000003</v>
      </c>
      <c r="AJ14" s="22">
        <f>N14</f>
        <v>1270874.56</v>
      </c>
      <c r="AK14" s="22"/>
      <c r="AL14" s="22">
        <f t="shared" si="0"/>
        <v>5083498.3000000007</v>
      </c>
      <c r="AM14" s="22"/>
    </row>
    <row r="15" spans="1:39" ht="25.5" x14ac:dyDescent="0.25">
      <c r="A15" s="4" t="s">
        <v>45</v>
      </c>
      <c r="B15" s="11" t="s">
        <v>46</v>
      </c>
      <c r="C15" s="9" t="s">
        <v>30</v>
      </c>
      <c r="D15" s="21" t="s">
        <v>47</v>
      </c>
      <c r="E15" s="19"/>
      <c r="F15" s="24"/>
      <c r="G15" s="24"/>
      <c r="H15" s="24"/>
      <c r="I15" s="24"/>
      <c r="J15" s="2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2">
        <v>34563640</v>
      </c>
      <c r="X15" s="22">
        <v>30000000</v>
      </c>
      <c r="Y15" s="22">
        <v>0</v>
      </c>
      <c r="Z15" s="22">
        <v>6417858.7800000003</v>
      </c>
      <c r="AA15" s="22">
        <v>0</v>
      </c>
      <c r="AB15" s="22">
        <f>W15-Z15</f>
        <v>28145781.219999999</v>
      </c>
      <c r="AC15" s="22"/>
      <c r="AD15" s="22">
        <v>15063640</v>
      </c>
      <c r="AE15" s="22">
        <v>0</v>
      </c>
      <c r="AF15" s="22">
        <v>1473918.99</v>
      </c>
      <c r="AG15" s="22">
        <v>0</v>
      </c>
      <c r="AH15" s="22">
        <f>AB15-AF15</f>
        <v>26671862.23</v>
      </c>
      <c r="AI15" s="22">
        <f>W15+AC15</f>
        <v>34563640</v>
      </c>
      <c r="AJ15" s="22">
        <f>Z15+AF15</f>
        <v>7891777.7700000005</v>
      </c>
      <c r="AK15" s="22">
        <f>AA15+AG15</f>
        <v>0</v>
      </c>
      <c r="AL15" s="22">
        <f t="shared" si="0"/>
        <v>26671862.23</v>
      </c>
      <c r="AM15" s="22"/>
    </row>
    <row r="16" spans="1:39" x14ac:dyDescent="0.25">
      <c r="A16" s="4" t="s">
        <v>48</v>
      </c>
      <c r="B16" s="11"/>
      <c r="C16" s="8"/>
      <c r="D16" s="21"/>
      <c r="E16" s="19"/>
      <c r="F16" s="24"/>
      <c r="G16" s="24"/>
      <c r="H16" s="24"/>
      <c r="I16" s="24"/>
      <c r="J16" s="24"/>
      <c r="K16" s="24"/>
      <c r="L16" s="22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2"/>
      <c r="X16" s="22">
        <v>843605.11</v>
      </c>
      <c r="Y16" s="22">
        <v>0</v>
      </c>
      <c r="Z16" s="22">
        <v>0</v>
      </c>
      <c r="AA16" s="22">
        <v>0</v>
      </c>
      <c r="AB16" s="22"/>
      <c r="AC16" s="22"/>
      <c r="AD16" s="22">
        <v>251727.93</v>
      </c>
      <c r="AE16" s="22">
        <v>0</v>
      </c>
      <c r="AF16" s="22">
        <v>0</v>
      </c>
      <c r="AG16" s="22">
        <v>0</v>
      </c>
      <c r="AH16" s="22"/>
      <c r="AI16" s="22"/>
      <c r="AJ16" s="22"/>
      <c r="AK16" s="22"/>
      <c r="AL16" s="22">
        <f t="shared" si="0"/>
        <v>0</v>
      </c>
      <c r="AM16" s="22"/>
    </row>
    <row r="17" spans="1:39" s="17" customFormat="1" x14ac:dyDescent="0.25">
      <c r="A17" s="15" t="s">
        <v>49</v>
      </c>
      <c r="B17" s="16" t="s">
        <v>50</v>
      </c>
      <c r="C17" s="16"/>
      <c r="D17" s="20"/>
      <c r="E17" s="23">
        <f t="shared" ref="E17:W17" si="1">SUM(E6:E16)</f>
        <v>73758118.420000002</v>
      </c>
      <c r="F17" s="23">
        <f t="shared" si="1"/>
        <v>23891060.789999999</v>
      </c>
      <c r="G17" s="23">
        <f t="shared" si="1"/>
        <v>2571918</v>
      </c>
      <c r="H17" s="23">
        <f t="shared" si="1"/>
        <v>23891060.789999999</v>
      </c>
      <c r="I17" s="23">
        <f t="shared" si="1"/>
        <v>2382800</v>
      </c>
      <c r="J17" s="23">
        <f t="shared" si="1"/>
        <v>49867057.630000003</v>
      </c>
      <c r="K17" s="23">
        <f t="shared" si="1"/>
        <v>6354372.8600000003</v>
      </c>
      <c r="L17" s="23">
        <f t="shared" si="1"/>
        <v>55591585.25</v>
      </c>
      <c r="M17" s="23">
        <f t="shared" si="1"/>
        <v>1270874.56</v>
      </c>
      <c r="N17" s="23">
        <f t="shared" si="1"/>
        <v>24270863.559999999</v>
      </c>
      <c r="O17" s="23">
        <f t="shared" si="1"/>
        <v>0</v>
      </c>
      <c r="P17" s="23">
        <f t="shared" si="1"/>
        <v>31950566.930000003</v>
      </c>
      <c r="Q17" s="23">
        <f t="shared" si="1"/>
        <v>0</v>
      </c>
      <c r="R17" s="23">
        <f t="shared" si="1"/>
        <v>18084661.359999999</v>
      </c>
      <c r="S17" s="23">
        <f t="shared" si="1"/>
        <v>0</v>
      </c>
      <c r="T17" s="23">
        <f t="shared" si="1"/>
        <v>17777248.120000001</v>
      </c>
      <c r="U17" s="23">
        <f t="shared" si="1"/>
        <v>0</v>
      </c>
      <c r="V17" s="23">
        <f t="shared" si="1"/>
        <v>9089820.5100000016</v>
      </c>
      <c r="W17" s="23">
        <f t="shared" si="1"/>
        <v>36928509.890000001</v>
      </c>
      <c r="X17" s="23">
        <f>SUM(X6:X16)</f>
        <v>33208475</v>
      </c>
      <c r="Y17" s="23">
        <f t="shared" ref="Y17:AL17" si="2">SUM(Y6:Y16)</f>
        <v>0</v>
      </c>
      <c r="Z17" s="23">
        <f t="shared" si="2"/>
        <v>8593140.2800000012</v>
      </c>
      <c r="AA17" s="23">
        <f t="shared" si="2"/>
        <v>0</v>
      </c>
      <c r="AB17" s="23">
        <f t="shared" si="2"/>
        <v>28204363.66</v>
      </c>
      <c r="AC17" s="23">
        <f t="shared" si="2"/>
        <v>119689.63</v>
      </c>
      <c r="AD17" s="23">
        <f>SUM(AD6:AD16)</f>
        <v>15493640</v>
      </c>
      <c r="AE17" s="23">
        <f t="shared" si="2"/>
        <v>0</v>
      </c>
      <c r="AF17" s="23">
        <f t="shared" si="2"/>
        <v>1520703.6099999999</v>
      </c>
      <c r="AG17" s="23">
        <f t="shared" si="2"/>
        <v>0</v>
      </c>
      <c r="AH17" s="23">
        <f>SUM(AH6:AH16)</f>
        <v>26803349.68</v>
      </c>
      <c r="AI17" s="23">
        <f>SUM(AI6:AI16)</f>
        <v>117029684.84999999</v>
      </c>
      <c r="AJ17" s="23">
        <f t="shared" si="2"/>
        <v>76053016.359999985</v>
      </c>
      <c r="AK17" s="23">
        <f t="shared" si="2"/>
        <v>0</v>
      </c>
      <c r="AL17" s="23">
        <f t="shared" si="2"/>
        <v>31886847.98</v>
      </c>
      <c r="AM17" s="22"/>
    </row>
    <row r="18" spans="1:39" x14ac:dyDescent="0.25">
      <c r="B18" s="18"/>
      <c r="C18" s="18"/>
      <c r="D18" s="18"/>
      <c r="E18" s="18"/>
    </row>
    <row r="19" spans="1:39" x14ac:dyDescent="0.25">
      <c r="B19" s="18"/>
      <c r="C19" s="18"/>
      <c r="D19" s="18"/>
      <c r="E19" s="18"/>
    </row>
    <row r="20" spans="1:39" x14ac:dyDescent="0.25">
      <c r="B20" s="18"/>
      <c r="C20" s="18"/>
      <c r="D20" s="18"/>
      <c r="E20" s="18"/>
    </row>
    <row r="21" spans="1:39" x14ac:dyDescent="0.25">
      <c r="B21" s="18"/>
      <c r="C21" s="18"/>
      <c r="D21" s="18"/>
      <c r="E21" s="18"/>
    </row>
    <row r="22" spans="1:39" x14ac:dyDescent="0.25">
      <c r="B22" s="18"/>
      <c r="C22" s="18"/>
      <c r="D22" s="18"/>
      <c r="E22" s="18"/>
    </row>
    <row r="23" spans="1:39" x14ac:dyDescent="0.25">
      <c r="B23" s="18"/>
      <c r="C23" s="18"/>
      <c r="D23" s="18"/>
      <c r="E23" s="18"/>
    </row>
    <row r="24" spans="1:39" x14ac:dyDescent="0.25">
      <c r="B24" s="18"/>
      <c r="C24" s="18"/>
      <c r="D24" s="18"/>
      <c r="E24" s="18"/>
    </row>
    <row r="25" spans="1:39" x14ac:dyDescent="0.25">
      <c r="B25" s="18"/>
      <c r="C25" s="18"/>
      <c r="D25" s="18"/>
      <c r="E25" s="18"/>
    </row>
    <row r="26" spans="1:39" x14ac:dyDescent="0.25">
      <c r="B26" s="18"/>
      <c r="C26" s="18"/>
      <c r="D26" s="18"/>
      <c r="E26" s="18"/>
    </row>
    <row r="27" spans="1:39" x14ac:dyDescent="0.25">
      <c r="B27" s="18"/>
      <c r="C27" s="18"/>
      <c r="D27" s="18"/>
      <c r="E27" s="18"/>
    </row>
    <row r="28" spans="1:39" x14ac:dyDescent="0.25">
      <c r="B28" s="18"/>
      <c r="C28" s="18"/>
      <c r="D28" s="18"/>
      <c r="E28" s="18"/>
    </row>
    <row r="29" spans="1:39" x14ac:dyDescent="0.25">
      <c r="B29" s="18"/>
      <c r="C29" s="18"/>
      <c r="D29" s="18"/>
      <c r="E29" s="18"/>
    </row>
    <row r="30" spans="1:39" ht="15" customHeight="1" x14ac:dyDescent="0.25">
      <c r="C30" s="18"/>
      <c r="D30" s="18"/>
      <c r="E30" s="18"/>
    </row>
    <row r="31" spans="1:39" x14ac:dyDescent="0.25">
      <c r="B31" s="18"/>
      <c r="C31" s="18"/>
      <c r="D31" s="18"/>
      <c r="E31" s="18"/>
    </row>
    <row r="32" spans="1:39" x14ac:dyDescent="0.25">
      <c r="B32" s="18"/>
      <c r="C32" s="18"/>
      <c r="D32" s="18"/>
      <c r="E32" s="18"/>
    </row>
    <row r="33" spans="2:5" x14ac:dyDescent="0.25">
      <c r="B33" s="18"/>
      <c r="C33" s="18"/>
      <c r="D33" s="18"/>
      <c r="E33" s="18"/>
    </row>
    <row r="34" spans="2:5" x14ac:dyDescent="0.25">
      <c r="B34" s="18"/>
      <c r="C34" s="18"/>
      <c r="D34" s="18"/>
      <c r="E34" s="18"/>
    </row>
    <row r="35" spans="2:5" x14ac:dyDescent="0.25">
      <c r="B35" s="18"/>
      <c r="C35" s="18"/>
      <c r="D35" s="18"/>
      <c r="E35" s="18"/>
    </row>
    <row r="36" spans="2:5" x14ac:dyDescent="0.25">
      <c r="B36" s="18"/>
      <c r="C36" s="18"/>
      <c r="D36" s="18"/>
      <c r="E36" s="18"/>
    </row>
    <row r="37" spans="2:5" x14ac:dyDescent="0.25">
      <c r="B37" s="18"/>
      <c r="C37" s="18"/>
      <c r="D37" s="18"/>
      <c r="E37" s="18"/>
    </row>
    <row r="38" spans="2:5" x14ac:dyDescent="0.25">
      <c r="B38" s="18"/>
      <c r="C38" s="18"/>
      <c r="D38" s="18"/>
      <c r="E38" s="18"/>
    </row>
    <row r="39" spans="2:5" x14ac:dyDescent="0.25">
      <c r="B39" s="18"/>
      <c r="C39" s="18"/>
      <c r="D39" s="18"/>
      <c r="E39" s="18"/>
    </row>
    <row r="40" spans="2:5" x14ac:dyDescent="0.25">
      <c r="B40" s="18"/>
      <c r="C40" s="18"/>
      <c r="D40" s="18"/>
      <c r="E40" s="18"/>
    </row>
    <row r="41" spans="2:5" x14ac:dyDescent="0.25">
      <c r="B41" s="18"/>
      <c r="C41" s="18"/>
      <c r="D41" s="18"/>
      <c r="E41" s="18"/>
    </row>
    <row r="42" spans="2:5" x14ac:dyDescent="0.25">
      <c r="B42" s="18"/>
      <c r="C42" s="18"/>
      <c r="D42" s="18"/>
      <c r="E42" s="18"/>
    </row>
    <row r="43" spans="2:5" x14ac:dyDescent="0.25">
      <c r="B43" s="18"/>
      <c r="C43" s="18"/>
      <c r="D43" s="18"/>
      <c r="E43" s="18"/>
    </row>
    <row r="44" spans="2:5" x14ac:dyDescent="0.25">
      <c r="B44" s="18"/>
      <c r="C44" s="18"/>
      <c r="D44" s="18"/>
      <c r="E44" s="18"/>
    </row>
    <row r="45" spans="2:5" x14ac:dyDescent="0.25">
      <c r="B45" s="18"/>
      <c r="C45" s="18"/>
      <c r="D45" s="18"/>
      <c r="E45" s="18"/>
    </row>
    <row r="46" spans="2:5" x14ac:dyDescent="0.25">
      <c r="B46" s="18"/>
      <c r="C46" s="18"/>
      <c r="D46" s="18"/>
      <c r="E46" s="18"/>
    </row>
    <row r="47" spans="2:5" x14ac:dyDescent="0.25">
      <c r="B47" s="18"/>
      <c r="C47" s="18"/>
      <c r="D47" s="18"/>
      <c r="E47" s="18"/>
    </row>
    <row r="48" spans="2:5" x14ac:dyDescent="0.25">
      <c r="B48" s="18"/>
      <c r="C48" s="18"/>
      <c r="D48" s="18"/>
      <c r="E48" s="18"/>
    </row>
    <row r="49" spans="2:5" x14ac:dyDescent="0.25">
      <c r="B49" s="18"/>
      <c r="C49" s="18"/>
      <c r="D49" s="18"/>
      <c r="E49" s="18"/>
    </row>
    <row r="50" spans="2:5" x14ac:dyDescent="0.25">
      <c r="B50" s="18"/>
      <c r="C50" s="18"/>
      <c r="D50" s="18"/>
      <c r="E50" s="18"/>
    </row>
    <row r="51" spans="2:5" x14ac:dyDescent="0.25">
      <c r="B51" s="18"/>
      <c r="C51" s="18"/>
      <c r="D51" s="18"/>
      <c r="E51" s="18"/>
    </row>
    <row r="52" spans="2:5" x14ac:dyDescent="0.25">
      <c r="B52" s="18"/>
      <c r="C52" s="18"/>
      <c r="D52" s="18"/>
      <c r="E52" s="18"/>
    </row>
    <row r="53" spans="2:5" x14ac:dyDescent="0.25">
      <c r="B53" s="18"/>
      <c r="C53" s="18"/>
      <c r="D53" s="18"/>
      <c r="E53" s="18"/>
    </row>
    <row r="54" spans="2:5" x14ac:dyDescent="0.25">
      <c r="B54" s="18"/>
      <c r="C54" s="18"/>
      <c r="D54" s="18"/>
      <c r="E54" s="18"/>
    </row>
    <row r="55" spans="2:5" x14ac:dyDescent="0.25">
      <c r="B55" s="18"/>
      <c r="C55" s="18"/>
      <c r="D55" s="18"/>
      <c r="E55" s="18"/>
    </row>
    <row r="56" spans="2:5" x14ac:dyDescent="0.25">
      <c r="B56" s="18"/>
      <c r="C56" s="18"/>
      <c r="D56" s="18"/>
      <c r="E56" s="18"/>
    </row>
    <row r="57" spans="2:5" x14ac:dyDescent="0.25">
      <c r="B57" s="18"/>
      <c r="C57" s="18"/>
      <c r="D57" s="18"/>
      <c r="E57" s="18"/>
    </row>
    <row r="58" spans="2:5" x14ac:dyDescent="0.25">
      <c r="B58" s="18"/>
      <c r="C58" s="18"/>
      <c r="D58" s="18"/>
      <c r="E58" s="18"/>
    </row>
    <row r="59" spans="2:5" x14ac:dyDescent="0.25">
      <c r="B59" s="18"/>
      <c r="C59" s="18"/>
      <c r="D59" s="18"/>
      <c r="E59" s="18"/>
    </row>
    <row r="60" spans="2:5" x14ac:dyDescent="0.25">
      <c r="B60" s="18"/>
      <c r="C60" s="18"/>
      <c r="D60" s="18"/>
      <c r="E60" s="18"/>
    </row>
    <row r="61" spans="2:5" x14ac:dyDescent="0.25">
      <c r="B61" s="18"/>
      <c r="C61" s="18"/>
      <c r="D61" s="18"/>
      <c r="E61" s="18"/>
    </row>
    <row r="62" spans="2:5" x14ac:dyDescent="0.25">
      <c r="B62" s="18"/>
      <c r="C62" s="18"/>
      <c r="D62" s="18"/>
      <c r="E62" s="18"/>
    </row>
    <row r="63" spans="2:5" x14ac:dyDescent="0.25">
      <c r="B63" s="18"/>
      <c r="C63" s="18"/>
      <c r="D63" s="18"/>
      <c r="E63" s="18"/>
    </row>
    <row r="64" spans="2:5" x14ac:dyDescent="0.25">
      <c r="B64" s="18"/>
      <c r="C64" s="18"/>
      <c r="D64" s="18"/>
      <c r="E64" s="18"/>
    </row>
    <row r="65" spans="2:5" x14ac:dyDescent="0.25">
      <c r="B65" s="18"/>
      <c r="C65" s="18"/>
      <c r="D65" s="18"/>
      <c r="E65" s="18"/>
    </row>
    <row r="66" spans="2:5" x14ac:dyDescent="0.25">
      <c r="B66" s="18"/>
      <c r="C66" s="18"/>
      <c r="D66" s="18"/>
      <c r="E66" s="18"/>
    </row>
    <row r="67" spans="2:5" x14ac:dyDescent="0.25">
      <c r="B67" s="18"/>
      <c r="C67" s="18"/>
      <c r="D67" s="18"/>
      <c r="E67" s="18"/>
    </row>
    <row r="68" spans="2:5" x14ac:dyDescent="0.25">
      <c r="B68" s="18"/>
      <c r="C68" s="18"/>
      <c r="D68" s="18"/>
      <c r="E68" s="18"/>
    </row>
    <row r="69" spans="2:5" x14ac:dyDescent="0.25">
      <c r="B69" s="18"/>
      <c r="C69" s="18"/>
      <c r="D69" s="18"/>
      <c r="E69" s="18"/>
    </row>
    <row r="70" spans="2:5" x14ac:dyDescent="0.25">
      <c r="B70" s="18"/>
      <c r="C70" s="18"/>
      <c r="D70" s="18"/>
      <c r="E70" s="18"/>
    </row>
    <row r="71" spans="2:5" x14ac:dyDescent="0.25">
      <c r="B71" s="18"/>
      <c r="C71" s="18"/>
      <c r="D71" s="18"/>
      <c r="E71" s="18"/>
    </row>
    <row r="72" spans="2:5" x14ac:dyDescent="0.25">
      <c r="B72" s="18"/>
      <c r="C72" s="18"/>
      <c r="D72" s="18"/>
      <c r="E72" s="18"/>
    </row>
    <row r="73" spans="2:5" x14ac:dyDescent="0.25">
      <c r="B73" s="18"/>
      <c r="C73" s="18"/>
      <c r="D73" s="18"/>
      <c r="E73" s="18"/>
    </row>
    <row r="74" spans="2:5" x14ac:dyDescent="0.25">
      <c r="B74" s="18"/>
      <c r="C74" s="18"/>
      <c r="D74" s="18"/>
      <c r="E74" s="18"/>
    </row>
    <row r="75" spans="2:5" x14ac:dyDescent="0.25">
      <c r="B75" s="18"/>
      <c r="C75" s="18"/>
      <c r="D75" s="18"/>
      <c r="E75" s="18"/>
    </row>
    <row r="76" spans="2:5" x14ac:dyDescent="0.25">
      <c r="B76" s="18"/>
      <c r="C76" s="18"/>
      <c r="D76" s="18"/>
      <c r="E76" s="18"/>
    </row>
    <row r="77" spans="2:5" x14ac:dyDescent="0.25">
      <c r="B77" s="18"/>
      <c r="C77" s="18"/>
      <c r="D77" s="18"/>
      <c r="E77" s="18"/>
    </row>
    <row r="78" spans="2:5" x14ac:dyDescent="0.25">
      <c r="B78" s="18"/>
      <c r="C78" s="18"/>
      <c r="D78" s="18"/>
      <c r="E78" s="18"/>
    </row>
    <row r="79" spans="2:5" x14ac:dyDescent="0.25">
      <c r="B79" s="18"/>
      <c r="C79" s="18"/>
      <c r="D79" s="18"/>
      <c r="E79" s="18"/>
    </row>
    <row r="80" spans="2:5" x14ac:dyDescent="0.25">
      <c r="B80" s="18"/>
      <c r="C80" s="18"/>
      <c r="D80" s="18"/>
      <c r="E80" s="18"/>
    </row>
    <row r="81" spans="2:5" x14ac:dyDescent="0.25">
      <c r="B81" s="18"/>
      <c r="C81" s="18"/>
      <c r="D81" s="18"/>
      <c r="E81" s="18"/>
    </row>
    <row r="82" spans="2:5" x14ac:dyDescent="0.25">
      <c r="B82" s="18"/>
      <c r="C82" s="18"/>
      <c r="D82" s="18"/>
      <c r="E82" s="18"/>
    </row>
    <row r="83" spans="2:5" x14ac:dyDescent="0.25">
      <c r="B83" s="18"/>
      <c r="C83" s="18"/>
      <c r="D83" s="18"/>
      <c r="E83" s="18"/>
    </row>
    <row r="84" spans="2:5" x14ac:dyDescent="0.25">
      <c r="B84" s="18"/>
      <c r="C84" s="18"/>
      <c r="D84" s="18"/>
      <c r="E84" s="18"/>
    </row>
    <row r="85" spans="2:5" x14ac:dyDescent="0.25">
      <c r="B85" s="18"/>
      <c r="C85" s="18"/>
      <c r="D85" s="18"/>
      <c r="E85" s="18"/>
    </row>
    <row r="86" spans="2:5" x14ac:dyDescent="0.25">
      <c r="B86" s="18"/>
    </row>
    <row r="87" spans="2:5" x14ac:dyDescent="0.25">
      <c r="B87" s="18"/>
    </row>
    <row r="88" spans="2:5" x14ac:dyDescent="0.25">
      <c r="B88" s="18"/>
    </row>
    <row r="89" spans="2:5" x14ac:dyDescent="0.25">
      <c r="B89" s="18"/>
    </row>
    <row r="90" spans="2:5" x14ac:dyDescent="0.25">
      <c r="B90" s="18"/>
    </row>
    <row r="91" spans="2:5" x14ac:dyDescent="0.25">
      <c r="B91" s="18"/>
    </row>
    <row r="92" spans="2:5" x14ac:dyDescent="0.25">
      <c r="B92" s="18"/>
    </row>
    <row r="93" spans="2:5" x14ac:dyDescent="0.25">
      <c r="B93" s="18"/>
    </row>
    <row r="94" spans="2:5" x14ac:dyDescent="0.25">
      <c r="B94" s="18"/>
    </row>
    <row r="95" spans="2:5" x14ac:dyDescent="0.25">
      <c r="B95" s="18"/>
    </row>
    <row r="96" spans="2:5" x14ac:dyDescent="0.25">
      <c r="B96" s="18"/>
    </row>
    <row r="97" spans="2:2" x14ac:dyDescent="0.25">
      <c r="B97" s="18"/>
    </row>
    <row r="98" spans="2:2" x14ac:dyDescent="0.25">
      <c r="B98" s="18"/>
    </row>
    <row r="99" spans="2:2" x14ac:dyDescent="0.25">
      <c r="B99" s="18"/>
    </row>
    <row r="100" spans="2:2" x14ac:dyDescent="0.25">
      <c r="B100" s="18"/>
    </row>
    <row r="101" spans="2:2" x14ac:dyDescent="0.25">
      <c r="B101" s="18"/>
    </row>
    <row r="102" spans="2:2" x14ac:dyDescent="0.25">
      <c r="B102" s="18"/>
    </row>
    <row r="103" spans="2:2" x14ac:dyDescent="0.25">
      <c r="B103" s="18"/>
    </row>
    <row r="104" spans="2:2" x14ac:dyDescent="0.25">
      <c r="B104" s="18"/>
    </row>
    <row r="105" spans="2:2" x14ac:dyDescent="0.25">
      <c r="B105" s="18"/>
    </row>
    <row r="106" spans="2:2" x14ac:dyDescent="0.25">
      <c r="B106" s="18"/>
    </row>
    <row r="107" spans="2:2" x14ac:dyDescent="0.25">
      <c r="B107" s="18"/>
    </row>
    <row r="108" spans="2:2" x14ac:dyDescent="0.25">
      <c r="B108" s="18"/>
    </row>
    <row r="109" spans="2:2" x14ac:dyDescent="0.25">
      <c r="B109" s="18"/>
    </row>
    <row r="110" spans="2:2" x14ac:dyDescent="0.25">
      <c r="B110" s="18"/>
    </row>
    <row r="111" spans="2:2" x14ac:dyDescent="0.25">
      <c r="B111" s="18"/>
    </row>
    <row r="112" spans="2:2" x14ac:dyDescent="0.25">
      <c r="B112" s="18"/>
    </row>
    <row r="113" spans="2:2" x14ac:dyDescent="0.25">
      <c r="B113" s="18"/>
    </row>
    <row r="114" spans="2:2" x14ac:dyDescent="0.25">
      <c r="B114" s="18"/>
    </row>
    <row r="115" spans="2:2" x14ac:dyDescent="0.25">
      <c r="B115" s="18"/>
    </row>
    <row r="116" spans="2:2" x14ac:dyDescent="0.25">
      <c r="B116" s="18"/>
    </row>
    <row r="117" spans="2:2" x14ac:dyDescent="0.25">
      <c r="B117" s="18"/>
    </row>
    <row r="118" spans="2:2" x14ac:dyDescent="0.25">
      <c r="B118" s="18"/>
    </row>
    <row r="119" spans="2:2" x14ac:dyDescent="0.25">
      <c r="B119" s="18"/>
    </row>
    <row r="120" spans="2:2" x14ac:dyDescent="0.25">
      <c r="B120" s="18"/>
    </row>
    <row r="121" spans="2:2" x14ac:dyDescent="0.25">
      <c r="B121" s="18"/>
    </row>
    <row r="122" spans="2:2" x14ac:dyDescent="0.25">
      <c r="B122" s="18"/>
    </row>
    <row r="123" spans="2:2" x14ac:dyDescent="0.25">
      <c r="B123" s="18"/>
    </row>
    <row r="124" spans="2:2" x14ac:dyDescent="0.25">
      <c r="B124" s="18"/>
    </row>
    <row r="125" spans="2:2" x14ac:dyDescent="0.25">
      <c r="B125" s="18"/>
    </row>
    <row r="126" spans="2:2" x14ac:dyDescent="0.25">
      <c r="B126" s="18"/>
    </row>
    <row r="127" spans="2:2" x14ac:dyDescent="0.25">
      <c r="B127" s="18"/>
    </row>
    <row r="128" spans="2:2" x14ac:dyDescent="0.25">
      <c r="B128" s="18"/>
    </row>
    <row r="129" spans="2:2" x14ac:dyDescent="0.25">
      <c r="B129" s="18"/>
    </row>
    <row r="130" spans="2:2" x14ac:dyDescent="0.25">
      <c r="B130" s="18"/>
    </row>
    <row r="131" spans="2:2" x14ac:dyDescent="0.25">
      <c r="B131" s="18"/>
    </row>
    <row r="132" spans="2:2" x14ac:dyDescent="0.25">
      <c r="B132" s="18"/>
    </row>
    <row r="133" spans="2:2" x14ac:dyDescent="0.25">
      <c r="B133" s="18"/>
    </row>
    <row r="134" spans="2:2" x14ac:dyDescent="0.25">
      <c r="B134" s="18"/>
    </row>
    <row r="135" spans="2:2" x14ac:dyDescent="0.25">
      <c r="B135" s="18"/>
    </row>
    <row r="136" spans="2:2" x14ac:dyDescent="0.25">
      <c r="B136" s="18"/>
    </row>
    <row r="137" spans="2:2" x14ac:dyDescent="0.25">
      <c r="B137" s="18"/>
    </row>
    <row r="138" spans="2:2" x14ac:dyDescent="0.25">
      <c r="B138" s="18"/>
    </row>
    <row r="139" spans="2:2" x14ac:dyDescent="0.25">
      <c r="B139" s="18"/>
    </row>
    <row r="140" spans="2:2" x14ac:dyDescent="0.25">
      <c r="B140" s="18"/>
    </row>
    <row r="141" spans="2:2" x14ac:dyDescent="0.25">
      <c r="B141" s="18"/>
    </row>
    <row r="142" spans="2:2" x14ac:dyDescent="0.25">
      <c r="B142" s="18"/>
    </row>
    <row r="143" spans="2:2" x14ac:dyDescent="0.25">
      <c r="B143" s="18"/>
    </row>
    <row r="144" spans="2:2" x14ac:dyDescent="0.25">
      <c r="B144" s="18"/>
    </row>
    <row r="145" spans="2:2" x14ac:dyDescent="0.25">
      <c r="B145" s="18"/>
    </row>
    <row r="146" spans="2:2" x14ac:dyDescent="0.25">
      <c r="B146" s="18"/>
    </row>
    <row r="147" spans="2:2" x14ac:dyDescent="0.25">
      <c r="B147" s="18"/>
    </row>
    <row r="148" spans="2:2" x14ac:dyDescent="0.25">
      <c r="B148" s="18"/>
    </row>
    <row r="149" spans="2:2" x14ac:dyDescent="0.25">
      <c r="B149" s="18"/>
    </row>
    <row r="150" spans="2:2" x14ac:dyDescent="0.25">
      <c r="B150" s="18"/>
    </row>
    <row r="151" spans="2:2" x14ac:dyDescent="0.25">
      <c r="B151" s="18"/>
    </row>
    <row r="152" spans="2:2" x14ac:dyDescent="0.25">
      <c r="B152" s="18"/>
    </row>
    <row r="153" spans="2:2" x14ac:dyDescent="0.25">
      <c r="B153" s="18"/>
    </row>
    <row r="154" spans="2:2" x14ac:dyDescent="0.25">
      <c r="B154" s="18"/>
    </row>
    <row r="155" spans="2:2" x14ac:dyDescent="0.25">
      <c r="B155" s="18"/>
    </row>
    <row r="156" spans="2:2" x14ac:dyDescent="0.25">
      <c r="B156" s="18"/>
    </row>
    <row r="157" spans="2:2" x14ac:dyDescent="0.25">
      <c r="B157" s="18"/>
    </row>
    <row r="158" spans="2:2" x14ac:dyDescent="0.25">
      <c r="B158" s="18"/>
    </row>
    <row r="159" spans="2:2" x14ac:dyDescent="0.25">
      <c r="B159" s="18"/>
    </row>
    <row r="160" spans="2:2" x14ac:dyDescent="0.25">
      <c r="B160" s="18"/>
    </row>
    <row r="161" spans="2:2" x14ac:dyDescent="0.25">
      <c r="B161" s="18"/>
    </row>
    <row r="162" spans="2:2" x14ac:dyDescent="0.25">
      <c r="B162" s="18"/>
    </row>
    <row r="163" spans="2:2" x14ac:dyDescent="0.25">
      <c r="B163" s="18"/>
    </row>
    <row r="164" spans="2:2" x14ac:dyDescent="0.25">
      <c r="B164" s="18"/>
    </row>
    <row r="165" spans="2:2" x14ac:dyDescent="0.25">
      <c r="B165" s="18"/>
    </row>
    <row r="166" spans="2:2" x14ac:dyDescent="0.25">
      <c r="B166" s="18"/>
    </row>
    <row r="167" spans="2:2" x14ac:dyDescent="0.25">
      <c r="B167" s="18"/>
    </row>
    <row r="168" spans="2:2" x14ac:dyDescent="0.25">
      <c r="B168" s="18"/>
    </row>
    <row r="169" spans="2:2" x14ac:dyDescent="0.25">
      <c r="B169" s="18"/>
    </row>
    <row r="170" spans="2:2" x14ac:dyDescent="0.25">
      <c r="B170" s="18"/>
    </row>
    <row r="171" spans="2:2" x14ac:dyDescent="0.25">
      <c r="B171" s="18"/>
    </row>
    <row r="172" spans="2:2" x14ac:dyDescent="0.25">
      <c r="B172" s="18"/>
    </row>
    <row r="173" spans="2:2" x14ac:dyDescent="0.25">
      <c r="B173" s="18"/>
    </row>
    <row r="174" spans="2:2" x14ac:dyDescent="0.25">
      <c r="B174" s="18"/>
    </row>
    <row r="175" spans="2:2" x14ac:dyDescent="0.25">
      <c r="B175" s="18"/>
    </row>
    <row r="176" spans="2:2" x14ac:dyDescent="0.25">
      <c r="B176" s="18"/>
    </row>
    <row r="177" spans="2:2" x14ac:dyDescent="0.25">
      <c r="B177" s="18"/>
    </row>
    <row r="178" spans="2:2" x14ac:dyDescent="0.25">
      <c r="B178" s="18"/>
    </row>
    <row r="179" spans="2:2" x14ac:dyDescent="0.25">
      <c r="B179" s="18"/>
    </row>
    <row r="180" spans="2:2" x14ac:dyDescent="0.25">
      <c r="B180" s="18"/>
    </row>
    <row r="181" spans="2:2" x14ac:dyDescent="0.25">
      <c r="B181" s="18"/>
    </row>
    <row r="182" spans="2:2" x14ac:dyDescent="0.25">
      <c r="B182" s="18"/>
    </row>
    <row r="183" spans="2:2" x14ac:dyDescent="0.25">
      <c r="B183" s="18"/>
    </row>
    <row r="184" spans="2:2" x14ac:dyDescent="0.25">
      <c r="B184" s="18"/>
    </row>
    <row r="185" spans="2:2" x14ac:dyDescent="0.25">
      <c r="B185" s="18"/>
    </row>
    <row r="186" spans="2:2" x14ac:dyDescent="0.25">
      <c r="B186" s="18"/>
    </row>
    <row r="187" spans="2:2" x14ac:dyDescent="0.25">
      <c r="B187" s="18"/>
    </row>
    <row r="188" spans="2:2" x14ac:dyDescent="0.25">
      <c r="B188" s="18"/>
    </row>
    <row r="189" spans="2:2" x14ac:dyDescent="0.25">
      <c r="B189" s="18"/>
    </row>
    <row r="190" spans="2:2" x14ac:dyDescent="0.25">
      <c r="B190" s="18"/>
    </row>
    <row r="191" spans="2:2" x14ac:dyDescent="0.25">
      <c r="B191" s="18"/>
    </row>
    <row r="192" spans="2:2" x14ac:dyDescent="0.25">
      <c r="B192" s="18"/>
    </row>
    <row r="193" spans="2:2" x14ac:dyDescent="0.25">
      <c r="B193" s="18"/>
    </row>
  </sheetData>
  <mergeCells count="37">
    <mergeCell ref="AM2:AM4"/>
    <mergeCell ref="E3:E4"/>
    <mergeCell ref="F3:G3"/>
    <mergeCell ref="H3:I3"/>
    <mergeCell ref="J3:J4"/>
    <mergeCell ref="K3:K4"/>
    <mergeCell ref="AF3:AG3"/>
    <mergeCell ref="AH3:AH4"/>
    <mergeCell ref="Q3:Q4"/>
    <mergeCell ref="R3:S3"/>
    <mergeCell ref="T3:U3"/>
    <mergeCell ref="V3:V4"/>
    <mergeCell ref="W3:W4"/>
    <mergeCell ref="K2:P2"/>
    <mergeCell ref="L3:M3"/>
    <mergeCell ref="N3:O3"/>
    <mergeCell ref="AI3:AI4"/>
    <mergeCell ref="AJ3:AK3"/>
    <mergeCell ref="AL3:AL4"/>
    <mergeCell ref="B6:B9"/>
    <mergeCell ref="AD3:AE3"/>
    <mergeCell ref="B2:B4"/>
    <mergeCell ref="C2:C4"/>
    <mergeCell ref="D2:D4"/>
    <mergeCell ref="E2:J2"/>
    <mergeCell ref="W2:AB2"/>
    <mergeCell ref="AC2:AH2"/>
    <mergeCell ref="AI2:AL2"/>
    <mergeCell ref="P3:P4"/>
    <mergeCell ref="Q2:V2"/>
    <mergeCell ref="A12:A13"/>
    <mergeCell ref="B12:B13"/>
    <mergeCell ref="Z3:AA3"/>
    <mergeCell ref="AB3:AB4"/>
    <mergeCell ref="AC3:AC4"/>
    <mergeCell ref="X3:Y3"/>
    <mergeCell ref="A2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318"/>
  <sheetViews>
    <sheetView tabSelected="1"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sqref="A1:XFD1048576"/>
    </sheetView>
  </sheetViews>
  <sheetFormatPr defaultColWidth="9.140625" defaultRowHeight="15.75" x14ac:dyDescent="0.25"/>
  <cols>
    <col min="1" max="1" width="18.85546875" style="70" customWidth="1"/>
    <col min="2" max="2" width="28.7109375" style="70" customWidth="1"/>
    <col min="3" max="3" width="17.5703125" style="128" customWidth="1"/>
    <col min="4" max="4" width="14.28515625" style="70" bestFit="1" customWidth="1"/>
    <col min="5" max="5" width="12.85546875" style="70" customWidth="1"/>
    <col min="6" max="6" width="14.28515625" style="70" bestFit="1" customWidth="1"/>
    <col min="7" max="7" width="11.5703125" style="70" customWidth="1"/>
    <col min="8" max="8" width="11.140625" style="70" customWidth="1"/>
    <col min="9" max="9" width="13.28515625" style="70" customWidth="1"/>
    <col min="10" max="10" width="14.85546875" style="70" customWidth="1"/>
    <col min="11" max="11" width="11.42578125" style="70" customWidth="1"/>
    <col min="12" max="12" width="11.28515625" style="70" customWidth="1"/>
    <col min="13" max="15" width="13.7109375" style="70" customWidth="1"/>
    <col min="16" max="30" width="14.85546875" style="70" customWidth="1"/>
    <col min="31" max="32" width="14.28515625" style="70" bestFit="1" customWidth="1"/>
    <col min="33" max="33" width="16.7109375" style="70" customWidth="1"/>
    <col min="34" max="34" width="14.7109375" style="69" customWidth="1"/>
    <col min="35" max="35" width="16.140625" style="70" hidden="1" customWidth="1"/>
    <col min="36" max="36" width="15.28515625" style="70" hidden="1" customWidth="1"/>
    <col min="37" max="37" width="15.140625" style="70" hidden="1" customWidth="1"/>
    <col min="38" max="38" width="16" style="70" hidden="1" customWidth="1"/>
    <col min="39" max="39" width="14.7109375" style="70" hidden="1" customWidth="1"/>
    <col min="40" max="41" width="0" style="70" hidden="1" customWidth="1"/>
    <col min="42" max="16384" width="9.140625" style="70"/>
  </cols>
  <sheetData>
    <row r="1" spans="1:34" ht="13.15" customHeight="1" x14ac:dyDescent="0.25">
      <c r="A1" s="67" t="s">
        <v>51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4" ht="41.2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68"/>
      <c r="L2" s="68"/>
      <c r="M2" s="68"/>
      <c r="N2" s="68"/>
      <c r="O2" s="68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3" t="s">
        <v>160</v>
      </c>
      <c r="AB2" s="73"/>
      <c r="AC2" s="73"/>
      <c r="AD2" s="73"/>
      <c r="AE2" s="73"/>
      <c r="AF2" s="73"/>
      <c r="AG2" s="68"/>
      <c r="AH2" s="74">
        <v>43922</v>
      </c>
    </row>
    <row r="3" spans="1:34" s="75" customFormat="1" ht="12.75" x14ac:dyDescent="0.2">
      <c r="A3" s="75" t="s">
        <v>52</v>
      </c>
      <c r="C3" s="76"/>
      <c r="AH3" s="69" t="s">
        <v>53</v>
      </c>
    </row>
    <row r="4" spans="1:34" s="80" customFormat="1" ht="95.25" customHeight="1" x14ac:dyDescent="0.25">
      <c r="A4" s="77" t="s">
        <v>82</v>
      </c>
      <c r="B4" s="77" t="s">
        <v>3</v>
      </c>
      <c r="C4" s="78" t="s">
        <v>54</v>
      </c>
      <c r="D4" s="77" t="s">
        <v>55</v>
      </c>
      <c r="E4" s="77" t="s">
        <v>13</v>
      </c>
      <c r="F4" s="77"/>
      <c r="G4" s="77" t="s">
        <v>25</v>
      </c>
      <c r="H4" s="77"/>
      <c r="I4" s="77" t="s">
        <v>29</v>
      </c>
      <c r="J4" s="77"/>
      <c r="K4" s="77" t="s">
        <v>56</v>
      </c>
      <c r="L4" s="77"/>
      <c r="M4" s="77" t="s">
        <v>42</v>
      </c>
      <c r="N4" s="77"/>
      <c r="O4" s="77" t="s">
        <v>166</v>
      </c>
      <c r="P4" s="77"/>
      <c r="Q4" s="77" t="s">
        <v>119</v>
      </c>
      <c r="R4" s="77"/>
      <c r="S4" s="77" t="s">
        <v>123</v>
      </c>
      <c r="T4" s="77"/>
      <c r="U4" s="77" t="s">
        <v>129</v>
      </c>
      <c r="V4" s="77"/>
      <c r="W4" s="77" t="s">
        <v>133</v>
      </c>
      <c r="X4" s="77"/>
      <c r="Y4" s="77" t="s">
        <v>135</v>
      </c>
      <c r="Z4" s="77"/>
      <c r="AA4" s="77" t="s">
        <v>138</v>
      </c>
      <c r="AB4" s="77"/>
      <c r="AC4" s="77" t="s">
        <v>154</v>
      </c>
      <c r="AD4" s="77"/>
      <c r="AE4" s="77" t="s">
        <v>4</v>
      </c>
      <c r="AF4" s="77"/>
      <c r="AG4" s="77"/>
      <c r="AH4" s="79" t="s">
        <v>57</v>
      </c>
    </row>
    <row r="5" spans="1:34" s="80" customFormat="1" ht="25.5" x14ac:dyDescent="0.25">
      <c r="A5" s="77"/>
      <c r="B5" s="77"/>
      <c r="C5" s="78"/>
      <c r="D5" s="77"/>
      <c r="E5" s="81" t="s">
        <v>58</v>
      </c>
      <c r="F5" s="81" t="s">
        <v>59</v>
      </c>
      <c r="G5" s="81" t="s">
        <v>58</v>
      </c>
      <c r="H5" s="81" t="s">
        <v>59</v>
      </c>
      <c r="I5" s="81" t="s">
        <v>58</v>
      </c>
      <c r="J5" s="81" t="s">
        <v>59</v>
      </c>
      <c r="K5" s="81" t="s">
        <v>58</v>
      </c>
      <c r="L5" s="81" t="s">
        <v>59</v>
      </c>
      <c r="M5" s="81" t="s">
        <v>58</v>
      </c>
      <c r="N5" s="81" t="s">
        <v>59</v>
      </c>
      <c r="O5" s="81" t="s">
        <v>58</v>
      </c>
      <c r="P5" s="81" t="s">
        <v>59</v>
      </c>
      <c r="Q5" s="81" t="s">
        <v>58</v>
      </c>
      <c r="R5" s="81" t="s">
        <v>59</v>
      </c>
      <c r="S5" s="81" t="s">
        <v>58</v>
      </c>
      <c r="T5" s="81" t="s">
        <v>59</v>
      </c>
      <c r="U5" s="81" t="s">
        <v>58</v>
      </c>
      <c r="V5" s="81" t="s">
        <v>59</v>
      </c>
      <c r="W5" s="81" t="s">
        <v>58</v>
      </c>
      <c r="X5" s="81" t="s">
        <v>59</v>
      </c>
      <c r="Y5" s="81" t="s">
        <v>58</v>
      </c>
      <c r="Z5" s="81" t="s">
        <v>59</v>
      </c>
      <c r="AA5" s="81" t="s">
        <v>58</v>
      </c>
      <c r="AB5" s="81" t="s">
        <v>59</v>
      </c>
      <c r="AC5" s="81" t="s">
        <v>58</v>
      </c>
      <c r="AD5" s="81" t="s">
        <v>59</v>
      </c>
      <c r="AE5" s="81" t="s">
        <v>55</v>
      </c>
      <c r="AF5" s="81" t="s">
        <v>58</v>
      </c>
      <c r="AG5" s="81" t="s">
        <v>59</v>
      </c>
      <c r="AH5" s="79"/>
    </row>
    <row r="6" spans="1:34" s="86" customFormat="1" ht="12.75" x14ac:dyDescent="0.25">
      <c r="A6" s="82">
        <v>1</v>
      </c>
      <c r="B6" s="83">
        <v>2</v>
      </c>
      <c r="C6" s="84">
        <v>3</v>
      </c>
      <c r="D6" s="83">
        <v>4</v>
      </c>
      <c r="E6" s="83">
        <v>5</v>
      </c>
      <c r="F6" s="83">
        <v>6</v>
      </c>
      <c r="G6" s="83">
        <v>7</v>
      </c>
      <c r="H6" s="82">
        <v>8</v>
      </c>
      <c r="I6" s="82">
        <v>9</v>
      </c>
      <c r="J6" s="82">
        <v>10</v>
      </c>
      <c r="K6" s="82">
        <v>11</v>
      </c>
      <c r="L6" s="82">
        <v>12</v>
      </c>
      <c r="M6" s="82">
        <v>13</v>
      </c>
      <c r="N6" s="82">
        <v>14</v>
      </c>
      <c r="O6" s="82">
        <v>15</v>
      </c>
      <c r="P6" s="82">
        <v>16</v>
      </c>
      <c r="Q6" s="82">
        <v>17</v>
      </c>
      <c r="R6" s="82">
        <v>18</v>
      </c>
      <c r="S6" s="82">
        <v>19</v>
      </c>
      <c r="T6" s="82">
        <v>20</v>
      </c>
      <c r="U6" s="82">
        <v>21</v>
      </c>
      <c r="V6" s="82">
        <v>22</v>
      </c>
      <c r="W6" s="82">
        <v>23</v>
      </c>
      <c r="X6" s="82">
        <v>24</v>
      </c>
      <c r="Y6" s="82">
        <v>25</v>
      </c>
      <c r="Z6" s="82">
        <v>26</v>
      </c>
      <c r="AA6" s="82">
        <v>27</v>
      </c>
      <c r="AB6" s="82">
        <v>28</v>
      </c>
      <c r="AC6" s="82"/>
      <c r="AD6" s="82"/>
      <c r="AE6" s="82">
        <v>29</v>
      </c>
      <c r="AF6" s="82">
        <v>30</v>
      </c>
      <c r="AG6" s="82">
        <v>31</v>
      </c>
      <c r="AH6" s="85" t="s">
        <v>140</v>
      </c>
    </row>
    <row r="7" spans="1:34" s="91" customFormat="1" ht="94.9" customHeight="1" x14ac:dyDescent="0.25">
      <c r="A7" s="87" t="s">
        <v>60</v>
      </c>
      <c r="B7" s="88"/>
      <c r="C7" s="89"/>
      <c r="D7" s="90">
        <f>SUM(D8)</f>
        <v>2382800</v>
      </c>
      <c r="E7" s="90">
        <f t="shared" ref="E7:AH7" si="0">SUM(E8)</f>
        <v>2382800</v>
      </c>
      <c r="F7" s="90">
        <f t="shared" si="0"/>
        <v>2382800</v>
      </c>
      <c r="G7" s="90">
        <f t="shared" si="0"/>
        <v>0</v>
      </c>
      <c r="H7" s="90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  <c r="M7" s="90">
        <f t="shared" si="0"/>
        <v>0</v>
      </c>
      <c r="N7" s="90">
        <f t="shared" si="0"/>
        <v>0</v>
      </c>
      <c r="O7" s="90">
        <f t="shared" si="0"/>
        <v>0</v>
      </c>
      <c r="P7" s="90">
        <f t="shared" si="0"/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/>
      <c r="AD7" s="90"/>
      <c r="AE7" s="90">
        <f t="shared" si="0"/>
        <v>2382800</v>
      </c>
      <c r="AF7" s="90">
        <f t="shared" si="0"/>
        <v>2382800</v>
      </c>
      <c r="AG7" s="90">
        <f t="shared" si="0"/>
        <v>2382800</v>
      </c>
      <c r="AH7" s="90">
        <f t="shared" si="0"/>
        <v>0</v>
      </c>
    </row>
    <row r="8" spans="1:34" ht="18.75" customHeight="1" x14ac:dyDescent="0.25">
      <c r="A8" s="92" t="s">
        <v>61</v>
      </c>
      <c r="B8" s="90" t="s">
        <v>62</v>
      </c>
      <c r="C8" s="89" t="s">
        <v>79</v>
      </c>
      <c r="D8" s="90">
        <v>2382800</v>
      </c>
      <c r="E8" s="90">
        <v>2382800</v>
      </c>
      <c r="F8" s="90">
        <v>2382800</v>
      </c>
      <c r="G8" s="90"/>
      <c r="H8" s="90"/>
      <c r="I8" s="90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>
        <f>D8</f>
        <v>2382800</v>
      </c>
      <c r="AF8" s="93">
        <f>E8+G8+I8+K8+M8+O8</f>
        <v>2382800</v>
      </c>
      <c r="AG8" s="93">
        <f>F8+H8+J8+L8+N8+P8</f>
        <v>2382800</v>
      </c>
      <c r="AH8" s="93">
        <f>AE8-AG8</f>
        <v>0</v>
      </c>
    </row>
    <row r="9" spans="1:34" s="91" customFormat="1" ht="84" customHeight="1" x14ac:dyDescent="0.25">
      <c r="A9" s="87" t="s">
        <v>63</v>
      </c>
      <c r="B9" s="94"/>
      <c r="C9" s="89"/>
      <c r="D9" s="90">
        <f>SUM(D10:D15)</f>
        <v>163652.45000000001</v>
      </c>
      <c r="E9" s="90">
        <f>SUM(E10:E15)</f>
        <v>309323.32</v>
      </c>
      <c r="F9" s="90">
        <f>SUM(F10:F15)</f>
        <v>138861.35</v>
      </c>
      <c r="G9" s="90"/>
      <c r="H9" s="93"/>
      <c r="I9" s="93"/>
      <c r="J9" s="93"/>
      <c r="K9" s="93"/>
      <c r="L9" s="93"/>
      <c r="M9" s="93"/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93"/>
      <c r="AD9" s="93"/>
      <c r="AE9" s="93">
        <f>SUM(AE10:AE14)</f>
        <v>163652.45000000001</v>
      </c>
      <c r="AF9" s="93">
        <f>SUM(AF10:AF15)</f>
        <v>309323.32</v>
      </c>
      <c r="AG9" s="93">
        <f>SUM(AG10:AG15)</f>
        <v>138861.35</v>
      </c>
      <c r="AH9" s="93">
        <f>AH10+AH13</f>
        <v>24791.100000000002</v>
      </c>
    </row>
    <row r="10" spans="1:34" x14ac:dyDescent="0.25">
      <c r="A10" s="92" t="s">
        <v>61</v>
      </c>
      <c r="B10" s="79" t="s">
        <v>167</v>
      </c>
      <c r="C10" s="78" t="s">
        <v>168</v>
      </c>
      <c r="D10" s="79">
        <v>105070.01</v>
      </c>
      <c r="E10" s="90">
        <v>0</v>
      </c>
      <c r="F10" s="90">
        <v>0</v>
      </c>
      <c r="G10" s="90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5">
        <f>D10</f>
        <v>105070.01</v>
      </c>
      <c r="AF10" s="93">
        <f t="shared" ref="AF10:AG15" si="1">E10+G10+I10+K10+M10+O10</f>
        <v>0</v>
      </c>
      <c r="AG10" s="93">
        <f t="shared" si="1"/>
        <v>0</v>
      </c>
      <c r="AH10" s="95">
        <v>0</v>
      </c>
    </row>
    <row r="11" spans="1:34" ht="18" customHeight="1" x14ac:dyDescent="0.25">
      <c r="A11" s="87" t="s">
        <v>64</v>
      </c>
      <c r="B11" s="79"/>
      <c r="C11" s="78"/>
      <c r="D11" s="79"/>
      <c r="E11" s="90">
        <v>75117.17</v>
      </c>
      <c r="F11" s="90">
        <v>0</v>
      </c>
      <c r="G11" s="90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5"/>
      <c r="AF11" s="93">
        <f t="shared" si="1"/>
        <v>75117.17</v>
      </c>
      <c r="AG11" s="93">
        <f t="shared" si="1"/>
        <v>0</v>
      </c>
      <c r="AH11" s="95"/>
    </row>
    <row r="12" spans="1:34" ht="18" customHeight="1" x14ac:dyDescent="0.25">
      <c r="A12" s="87" t="s">
        <v>65</v>
      </c>
      <c r="B12" s="79"/>
      <c r="C12" s="78"/>
      <c r="D12" s="79"/>
      <c r="E12" s="90">
        <v>113917.93</v>
      </c>
      <c r="F12" s="90">
        <v>105070.01</v>
      </c>
      <c r="G12" s="90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5"/>
      <c r="AF12" s="93">
        <f t="shared" si="1"/>
        <v>113917.93</v>
      </c>
      <c r="AG12" s="93">
        <f t="shared" si="1"/>
        <v>105070.01</v>
      </c>
      <c r="AH12" s="95"/>
    </row>
    <row r="13" spans="1:34" ht="15.75" customHeight="1" x14ac:dyDescent="0.25">
      <c r="A13" s="87" t="s">
        <v>66</v>
      </c>
      <c r="B13" s="79" t="s">
        <v>21</v>
      </c>
      <c r="C13" s="78" t="s">
        <v>67</v>
      </c>
      <c r="D13" s="79">
        <v>58582.44</v>
      </c>
      <c r="E13" s="90">
        <v>58582.44</v>
      </c>
      <c r="F13" s="90"/>
      <c r="G13" s="90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5">
        <f>D13</f>
        <v>58582.44</v>
      </c>
      <c r="AF13" s="93">
        <f t="shared" si="1"/>
        <v>58582.44</v>
      </c>
      <c r="AG13" s="93">
        <f t="shared" si="1"/>
        <v>0</v>
      </c>
      <c r="AH13" s="95">
        <f>AE13-AG13-AG14-AG15</f>
        <v>24791.100000000002</v>
      </c>
    </row>
    <row r="14" spans="1:34" ht="20.25" customHeight="1" x14ac:dyDescent="0.25">
      <c r="A14" s="87" t="s">
        <v>68</v>
      </c>
      <c r="B14" s="79"/>
      <c r="C14" s="78"/>
      <c r="D14" s="79"/>
      <c r="E14" s="90">
        <v>58582.44</v>
      </c>
      <c r="F14" s="90">
        <f>2498.17+10877.73+7237.97+10054.13</f>
        <v>30668</v>
      </c>
      <c r="G14" s="90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5"/>
      <c r="AF14" s="93">
        <f t="shared" si="1"/>
        <v>58582.44</v>
      </c>
      <c r="AG14" s="93">
        <f t="shared" si="1"/>
        <v>30668</v>
      </c>
      <c r="AH14" s="95"/>
    </row>
    <row r="15" spans="1:34" ht="20.25" customHeight="1" x14ac:dyDescent="0.25">
      <c r="A15" s="87" t="s">
        <v>116</v>
      </c>
      <c r="B15" s="79"/>
      <c r="C15" s="78"/>
      <c r="D15" s="79"/>
      <c r="E15" s="90">
        <v>3123.34</v>
      </c>
      <c r="F15" s="90">
        <v>3123.34</v>
      </c>
      <c r="G15" s="90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5"/>
      <c r="AF15" s="93">
        <f t="shared" si="1"/>
        <v>3123.34</v>
      </c>
      <c r="AG15" s="93">
        <f t="shared" si="1"/>
        <v>3123.34</v>
      </c>
      <c r="AH15" s="95"/>
    </row>
    <row r="16" spans="1:34" s="91" customFormat="1" ht="91.5" customHeight="1" x14ac:dyDescent="0.25">
      <c r="A16" s="87" t="s">
        <v>69</v>
      </c>
      <c r="B16" s="90"/>
      <c r="C16" s="89"/>
      <c r="D16" s="90">
        <f>SUM(D17)</f>
        <v>2175281.5</v>
      </c>
      <c r="E16" s="90">
        <f>SUM(E17:E18)</f>
        <v>2175281.5</v>
      </c>
      <c r="F16" s="90">
        <f>SUM(F17:F18)</f>
        <v>2175281.5</v>
      </c>
      <c r="G16" s="90">
        <f>SUM(G17:G18)</f>
        <v>0</v>
      </c>
      <c r="H16" s="93">
        <f>SUM(H17:H18)</f>
        <v>0</v>
      </c>
      <c r="I16" s="90">
        <f t="shared" ref="I16:P16" si="2">SUM(I17:I18)</f>
        <v>0</v>
      </c>
      <c r="J16" s="93">
        <f t="shared" si="2"/>
        <v>0</v>
      </c>
      <c r="K16" s="90">
        <f t="shared" si="2"/>
        <v>0</v>
      </c>
      <c r="L16" s="93">
        <f t="shared" si="2"/>
        <v>0</v>
      </c>
      <c r="M16" s="90">
        <f t="shared" si="2"/>
        <v>0</v>
      </c>
      <c r="N16" s="93">
        <f t="shared" si="2"/>
        <v>0</v>
      </c>
      <c r="O16" s="90">
        <f t="shared" si="2"/>
        <v>0</v>
      </c>
      <c r="P16" s="93">
        <f t="shared" si="2"/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/>
      <c r="AD16" s="93"/>
      <c r="AE16" s="93">
        <f>SUM(D16)</f>
        <v>2175281.5</v>
      </c>
      <c r="AF16" s="93">
        <f>AF17+AF18</f>
        <v>2175281.5</v>
      </c>
      <c r="AG16" s="93">
        <f>AG17+AG18</f>
        <v>2175281.5</v>
      </c>
      <c r="AH16" s="93">
        <f>AH17</f>
        <v>0</v>
      </c>
    </row>
    <row r="17" spans="1:35" ht="29.25" customHeight="1" x14ac:dyDescent="0.25">
      <c r="A17" s="87" t="s">
        <v>65</v>
      </c>
      <c r="B17" s="79" t="s">
        <v>23</v>
      </c>
      <c r="C17" s="78" t="s">
        <v>80</v>
      </c>
      <c r="D17" s="79">
        <v>2175281.5</v>
      </c>
      <c r="E17" s="90">
        <v>0</v>
      </c>
      <c r="F17" s="90">
        <v>0</v>
      </c>
      <c r="G17" s="90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5">
        <f>D17</f>
        <v>2175281.5</v>
      </c>
      <c r="AF17" s="93">
        <f>E17+G17+I17+K17+M17+O17</f>
        <v>0</v>
      </c>
      <c r="AG17" s="93">
        <f>F17+H17+J17+L17+N17+P17</f>
        <v>0</v>
      </c>
      <c r="AH17" s="95">
        <f>AE17-AG17-AG18</f>
        <v>0</v>
      </c>
    </row>
    <row r="18" spans="1:35" ht="24.75" customHeight="1" x14ac:dyDescent="0.25">
      <c r="A18" s="87" t="s">
        <v>66</v>
      </c>
      <c r="B18" s="79"/>
      <c r="C18" s="78"/>
      <c r="D18" s="79"/>
      <c r="E18" s="90">
        <v>2175281.5</v>
      </c>
      <c r="F18" s="90">
        <v>2175281.5</v>
      </c>
      <c r="G18" s="90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5"/>
      <c r="AF18" s="93">
        <f>E18+G18+I18+K18+M18+O18</f>
        <v>2175281.5</v>
      </c>
      <c r="AG18" s="93">
        <f>F18+H18+J18+L18+N18+P18</f>
        <v>2175281.5</v>
      </c>
      <c r="AH18" s="95"/>
    </row>
    <row r="19" spans="1:35" s="91" customFormat="1" ht="38.25" x14ac:dyDescent="0.25">
      <c r="A19" s="87" t="s">
        <v>70</v>
      </c>
      <c r="B19" s="94"/>
      <c r="C19" s="89"/>
      <c r="D19" s="90">
        <f>SUM(D20)</f>
        <v>189118</v>
      </c>
      <c r="E19" s="93">
        <f>SUM(E20)</f>
        <v>0</v>
      </c>
      <c r="F19" s="93">
        <f>SUM(F20)</f>
        <v>0</v>
      </c>
      <c r="G19" s="93">
        <f t="shared" ref="G19:AH19" si="3">SUM(G20)</f>
        <v>189118</v>
      </c>
      <c r="H19" s="93">
        <f t="shared" si="3"/>
        <v>189118</v>
      </c>
      <c r="I19" s="93">
        <f t="shared" si="3"/>
        <v>0</v>
      </c>
      <c r="J19" s="93">
        <f t="shared" si="3"/>
        <v>0</v>
      </c>
      <c r="K19" s="93">
        <f t="shared" si="3"/>
        <v>0</v>
      </c>
      <c r="L19" s="93">
        <f t="shared" si="3"/>
        <v>0</v>
      </c>
      <c r="M19" s="93">
        <f t="shared" si="3"/>
        <v>0</v>
      </c>
      <c r="N19" s="93">
        <f t="shared" si="3"/>
        <v>0</v>
      </c>
      <c r="O19" s="93">
        <f t="shared" si="3"/>
        <v>0</v>
      </c>
      <c r="P19" s="93">
        <f t="shared" si="3"/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/>
      <c r="AD19" s="93"/>
      <c r="AE19" s="93">
        <f t="shared" si="3"/>
        <v>189118</v>
      </c>
      <c r="AF19" s="93">
        <f t="shared" si="3"/>
        <v>189118</v>
      </c>
      <c r="AG19" s="93">
        <f t="shared" si="3"/>
        <v>189118</v>
      </c>
      <c r="AH19" s="93">
        <f t="shared" si="3"/>
        <v>0</v>
      </c>
    </row>
    <row r="20" spans="1:35" x14ac:dyDescent="0.25">
      <c r="A20" s="92" t="s">
        <v>61</v>
      </c>
      <c r="B20" s="89" t="s">
        <v>27</v>
      </c>
      <c r="C20" s="89" t="s">
        <v>81</v>
      </c>
      <c r="D20" s="90">
        <v>189118</v>
      </c>
      <c r="E20" s="82"/>
      <c r="F20" s="82"/>
      <c r="G20" s="90">
        <v>189118</v>
      </c>
      <c r="H20" s="90">
        <v>189118</v>
      </c>
      <c r="I20" s="90"/>
      <c r="J20" s="82"/>
      <c r="K20" s="82"/>
      <c r="L20" s="82"/>
      <c r="M20" s="82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>
        <f>D20</f>
        <v>189118</v>
      </c>
      <c r="AF20" s="93">
        <f>E20+G20+I20+K20+M20+O20</f>
        <v>189118</v>
      </c>
      <c r="AG20" s="93">
        <f>F20+H20+J20+L20+N20+P20</f>
        <v>189118</v>
      </c>
      <c r="AH20" s="93">
        <f>AE20-AG20</f>
        <v>0</v>
      </c>
    </row>
    <row r="21" spans="1:35" s="91" customFormat="1" ht="25.5" x14ac:dyDescent="0.25">
      <c r="A21" s="87" t="s">
        <v>71</v>
      </c>
      <c r="B21" s="94"/>
      <c r="C21" s="89"/>
      <c r="D21" s="90">
        <f>SUM(D22:D47)-D32-D38-D40</f>
        <v>90507610.410000011</v>
      </c>
      <c r="E21" s="90">
        <f t="shared" ref="E21:AB21" si="4">SUM(E22:E43)-E32-E38-E40</f>
        <v>89991.22</v>
      </c>
      <c r="F21" s="90">
        <f t="shared" si="4"/>
        <v>89991.22</v>
      </c>
      <c r="G21" s="90">
        <f t="shared" si="4"/>
        <v>0</v>
      </c>
      <c r="H21" s="90">
        <f t="shared" si="4"/>
        <v>0</v>
      </c>
      <c r="I21" s="90">
        <f t="shared" si="4"/>
        <v>89036493.430000007</v>
      </c>
      <c r="J21" s="90">
        <f t="shared" si="4"/>
        <v>61991309.899999999</v>
      </c>
      <c r="K21" s="90">
        <f t="shared" si="4"/>
        <v>0</v>
      </c>
      <c r="L21" s="90">
        <f t="shared" si="4"/>
        <v>0</v>
      </c>
      <c r="M21" s="90">
        <f t="shared" si="4"/>
        <v>0</v>
      </c>
      <c r="N21" s="90">
        <f t="shared" si="4"/>
        <v>0</v>
      </c>
      <c r="O21" s="90">
        <f t="shared" si="4"/>
        <v>45136533.440000005</v>
      </c>
      <c r="P21" s="90">
        <f t="shared" si="4"/>
        <v>20114202.770000003</v>
      </c>
      <c r="Q21" s="90">
        <f t="shared" si="4"/>
        <v>5614196.7300000004</v>
      </c>
      <c r="R21" s="90">
        <f t="shared" si="4"/>
        <v>5614196.7300000004</v>
      </c>
      <c r="S21" s="90">
        <f>SUM(S22:S43)-S32-S38-S40</f>
        <v>1880770.41</v>
      </c>
      <c r="T21" s="90">
        <f>SUM(T22:T43)-T32-T38-T40</f>
        <v>1714936.13</v>
      </c>
      <c r="U21" s="90">
        <f>U38</f>
        <v>27187.02</v>
      </c>
      <c r="V21" s="90">
        <f>SUM(V22:V43)</f>
        <v>0</v>
      </c>
      <c r="W21" s="90">
        <f t="shared" si="4"/>
        <v>175938.76</v>
      </c>
      <c r="X21" s="90">
        <f t="shared" si="4"/>
        <v>175938.76</v>
      </c>
      <c r="Y21" s="90">
        <f t="shared" si="4"/>
        <v>0</v>
      </c>
      <c r="Z21" s="90">
        <f t="shared" si="4"/>
        <v>0</v>
      </c>
      <c r="AA21" s="90">
        <f t="shared" si="4"/>
        <v>26790</v>
      </c>
      <c r="AB21" s="90">
        <f t="shared" si="4"/>
        <v>26790</v>
      </c>
      <c r="AC21" s="90">
        <f>AC44+AC45+AC46+AC47</f>
        <v>780244.9</v>
      </c>
      <c r="AD21" s="90">
        <f>AD44+AD45+AD46+AD47</f>
        <v>780244.9</v>
      </c>
      <c r="AE21" s="90">
        <f>SUM(AE22:AE47)-AE38</f>
        <v>90507610.410000011</v>
      </c>
      <c r="AF21" s="90">
        <f>SUM(AF22:AF47)</f>
        <v>142768145.90999994</v>
      </c>
      <c r="AG21" s="90">
        <f>SUM(AG22:AG47)</f>
        <v>90507610.409999996</v>
      </c>
      <c r="AH21" s="90">
        <f>SUM(AH22:AH43)</f>
        <v>0</v>
      </c>
    </row>
    <row r="22" spans="1:35" ht="23.25" customHeight="1" x14ac:dyDescent="0.25">
      <c r="A22" s="92" t="s">
        <v>61</v>
      </c>
      <c r="B22" s="78" t="s">
        <v>169</v>
      </c>
      <c r="C22" s="78" t="s">
        <v>170</v>
      </c>
      <c r="D22" s="79">
        <v>61991309.899999999</v>
      </c>
      <c r="E22" s="90"/>
      <c r="F22" s="90"/>
      <c r="G22" s="90"/>
      <c r="H22" s="93"/>
      <c r="I22" s="90">
        <v>21319142.789999999</v>
      </c>
      <c r="J22" s="90">
        <v>21319142.789999999</v>
      </c>
      <c r="K22" s="90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5">
        <f>D22</f>
        <v>61991309.899999999</v>
      </c>
      <c r="AF22" s="93">
        <f t="shared" ref="AF22:AG27" si="5">E22+G22+I22+K22+M22+O22</f>
        <v>21319142.789999999</v>
      </c>
      <c r="AG22" s="93">
        <f t="shared" si="5"/>
        <v>21319142.789999999</v>
      </c>
      <c r="AH22" s="95">
        <f>0</f>
        <v>0</v>
      </c>
    </row>
    <row r="23" spans="1:35" ht="23.25" customHeight="1" x14ac:dyDescent="0.25">
      <c r="A23" s="87" t="s">
        <v>64</v>
      </c>
      <c r="B23" s="78"/>
      <c r="C23" s="78"/>
      <c r="D23" s="79"/>
      <c r="E23" s="90"/>
      <c r="F23" s="90"/>
      <c r="G23" s="90"/>
      <c r="H23" s="93"/>
      <c r="I23" s="90">
        <v>49746607.210000001</v>
      </c>
      <c r="J23" s="90">
        <v>22999989</v>
      </c>
      <c r="K23" s="90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5"/>
      <c r="AF23" s="93">
        <f t="shared" si="5"/>
        <v>49746607.210000001</v>
      </c>
      <c r="AG23" s="93">
        <f t="shared" si="5"/>
        <v>22999989</v>
      </c>
      <c r="AH23" s="95"/>
    </row>
    <row r="24" spans="1:35" ht="23.25" customHeight="1" x14ac:dyDescent="0.25">
      <c r="A24" s="87" t="s">
        <v>65</v>
      </c>
      <c r="B24" s="78"/>
      <c r="C24" s="78"/>
      <c r="D24" s="79"/>
      <c r="E24" s="90"/>
      <c r="F24" s="90"/>
      <c r="G24" s="90"/>
      <c r="H24" s="93"/>
      <c r="I24" s="90">
        <v>17970743.43</v>
      </c>
      <c r="J24" s="90">
        <v>17672178.109999999</v>
      </c>
      <c r="K24" s="90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5"/>
      <c r="AF24" s="93">
        <f t="shared" si="5"/>
        <v>17970743.43</v>
      </c>
      <c r="AG24" s="93">
        <f t="shared" si="5"/>
        <v>17672178.109999999</v>
      </c>
      <c r="AH24" s="95"/>
    </row>
    <row r="25" spans="1:35" ht="36.75" customHeight="1" x14ac:dyDescent="0.25">
      <c r="A25" s="87" t="s">
        <v>66</v>
      </c>
      <c r="B25" s="78" t="s">
        <v>117</v>
      </c>
      <c r="C25" s="78" t="s">
        <v>72</v>
      </c>
      <c r="D25" s="79">
        <v>19983068.370000001</v>
      </c>
      <c r="E25" s="90"/>
      <c r="F25" s="90"/>
      <c r="G25" s="90"/>
      <c r="H25" s="93"/>
      <c r="I25" s="93"/>
      <c r="J25" s="93"/>
      <c r="K25" s="93"/>
      <c r="L25" s="93"/>
      <c r="M25" s="93"/>
      <c r="N25" s="93"/>
      <c r="O25" s="90">
        <v>30000000</v>
      </c>
      <c r="P25" s="90">
        <v>6417858.7800000003</v>
      </c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5">
        <f>D25</f>
        <v>19983068.370000001</v>
      </c>
      <c r="AF25" s="93">
        <f t="shared" si="5"/>
        <v>30000000</v>
      </c>
      <c r="AG25" s="93">
        <f t="shared" si="5"/>
        <v>6417858.7800000003</v>
      </c>
      <c r="AH25" s="95">
        <f>AE25-AG25-AG26-AG27-AG28</f>
        <v>0</v>
      </c>
    </row>
    <row r="26" spans="1:35" ht="36.75" customHeight="1" x14ac:dyDescent="0.25">
      <c r="A26" s="87" t="s">
        <v>68</v>
      </c>
      <c r="B26" s="78"/>
      <c r="C26" s="78"/>
      <c r="D26" s="79"/>
      <c r="E26" s="90"/>
      <c r="F26" s="90"/>
      <c r="G26" s="90"/>
      <c r="H26" s="93"/>
      <c r="I26" s="93"/>
      <c r="J26" s="93"/>
      <c r="K26" s="93"/>
      <c r="L26" s="93"/>
      <c r="M26" s="93"/>
      <c r="N26" s="93"/>
      <c r="O26" s="90">
        <v>11945625.130000001</v>
      </c>
      <c r="P26" s="90">
        <f>6666335.73+3428773.88+410326.07</f>
        <v>10505435.68</v>
      </c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5"/>
      <c r="AF26" s="93">
        <f t="shared" si="5"/>
        <v>11945625.130000001</v>
      </c>
      <c r="AG26" s="93">
        <f t="shared" si="5"/>
        <v>10505435.68</v>
      </c>
      <c r="AH26" s="95"/>
      <c r="AI26" s="96"/>
    </row>
    <row r="27" spans="1:35" ht="36.75" customHeight="1" x14ac:dyDescent="0.25">
      <c r="A27" s="87" t="s">
        <v>114</v>
      </c>
      <c r="B27" s="78"/>
      <c r="C27" s="78"/>
      <c r="D27" s="79"/>
      <c r="E27" s="90"/>
      <c r="F27" s="90"/>
      <c r="G27" s="90"/>
      <c r="H27" s="93"/>
      <c r="I27" s="93"/>
      <c r="J27" s="93"/>
      <c r="K27" s="93"/>
      <c r="L27" s="93"/>
      <c r="M27" s="93"/>
      <c r="N27" s="93"/>
      <c r="O27" s="90">
        <v>27000</v>
      </c>
      <c r="P27" s="90">
        <v>27000</v>
      </c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5"/>
      <c r="AF27" s="93">
        <f t="shared" si="5"/>
        <v>27000</v>
      </c>
      <c r="AG27" s="93">
        <f t="shared" si="5"/>
        <v>27000</v>
      </c>
      <c r="AH27" s="95"/>
    </row>
    <row r="28" spans="1:35" ht="26.25" customHeight="1" x14ac:dyDescent="0.25">
      <c r="A28" s="97" t="s">
        <v>121</v>
      </c>
      <c r="B28" s="78"/>
      <c r="C28" s="78"/>
      <c r="D28" s="79"/>
      <c r="E28" s="90"/>
      <c r="F28" s="90"/>
      <c r="G28" s="90"/>
      <c r="H28" s="93"/>
      <c r="I28" s="93"/>
      <c r="J28" s="93"/>
      <c r="K28" s="93"/>
      <c r="L28" s="93"/>
      <c r="M28" s="93"/>
      <c r="N28" s="93"/>
      <c r="O28" s="90">
        <v>3032773.91</v>
      </c>
      <c r="P28" s="90">
        <v>3032773.91</v>
      </c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5"/>
      <c r="AF28" s="93">
        <f>E28+G28+I28+K28+M28+O28</f>
        <v>3032773.91</v>
      </c>
      <c r="AG28" s="93">
        <f>P28</f>
        <v>3032773.91</v>
      </c>
      <c r="AH28" s="95"/>
    </row>
    <row r="29" spans="1:35" ht="26.25" customHeight="1" x14ac:dyDescent="0.25">
      <c r="A29" s="97"/>
      <c r="B29" s="89"/>
      <c r="C29" s="89"/>
      <c r="D29" s="90">
        <v>109121.71</v>
      </c>
      <c r="E29" s="90"/>
      <c r="F29" s="90"/>
      <c r="G29" s="90"/>
      <c r="H29" s="93"/>
      <c r="I29" s="93"/>
      <c r="J29" s="93"/>
      <c r="K29" s="93"/>
      <c r="L29" s="93"/>
      <c r="M29" s="93"/>
      <c r="N29" s="93"/>
      <c r="O29" s="90">
        <v>109121.71</v>
      </c>
      <c r="P29" s="90">
        <v>109121.71</v>
      </c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3">
        <f>D29</f>
        <v>109121.71</v>
      </c>
      <c r="AF29" s="93">
        <f>O29</f>
        <v>109121.71</v>
      </c>
      <c r="AG29" s="93">
        <f>P29</f>
        <v>109121.71</v>
      </c>
      <c r="AH29" s="93">
        <f t="shared" ref="AH29:AH33" si="6">AE29-AG29</f>
        <v>0</v>
      </c>
    </row>
    <row r="30" spans="1:35" ht="42" customHeight="1" x14ac:dyDescent="0.25">
      <c r="A30" s="87" t="s">
        <v>122</v>
      </c>
      <c r="B30" s="89"/>
      <c r="C30" s="89"/>
      <c r="D30" s="90">
        <v>22012.69</v>
      </c>
      <c r="E30" s="90"/>
      <c r="F30" s="90"/>
      <c r="G30" s="90"/>
      <c r="H30" s="93"/>
      <c r="I30" s="93"/>
      <c r="J30" s="93"/>
      <c r="K30" s="93"/>
      <c r="L30" s="93"/>
      <c r="M30" s="93"/>
      <c r="N30" s="93"/>
      <c r="O30" s="90">
        <v>22012.69</v>
      </c>
      <c r="P30" s="90">
        <v>22012.69</v>
      </c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3">
        <v>22012.69</v>
      </c>
      <c r="AF30" s="93">
        <f>O30</f>
        <v>22012.69</v>
      </c>
      <c r="AG30" s="93">
        <f>P30</f>
        <v>22012.69</v>
      </c>
      <c r="AH30" s="93">
        <f t="shared" si="6"/>
        <v>0</v>
      </c>
    </row>
    <row r="31" spans="1:35" ht="99.75" customHeight="1" x14ac:dyDescent="0.25">
      <c r="A31" s="87" t="s">
        <v>118</v>
      </c>
      <c r="B31" s="98" t="s">
        <v>128</v>
      </c>
      <c r="C31" s="89" t="s">
        <v>120</v>
      </c>
      <c r="D31" s="90">
        <v>5614196.7300000004</v>
      </c>
      <c r="E31" s="90"/>
      <c r="F31" s="90"/>
      <c r="G31" s="90"/>
      <c r="H31" s="93"/>
      <c r="I31" s="93"/>
      <c r="J31" s="93"/>
      <c r="K31" s="93"/>
      <c r="L31" s="93"/>
      <c r="M31" s="93"/>
      <c r="N31" s="93"/>
      <c r="O31" s="90"/>
      <c r="P31" s="90"/>
      <c r="Q31" s="90">
        <f>D31</f>
        <v>5614196.7300000004</v>
      </c>
      <c r="R31" s="90">
        <f>1162593.9+1619696.26+2831906.57</f>
        <v>5614196.7300000004</v>
      </c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3">
        <f>D31</f>
        <v>5614196.7300000004</v>
      </c>
      <c r="AF31" s="93">
        <f>Q31</f>
        <v>5614196.7300000004</v>
      </c>
      <c r="AG31" s="93">
        <f>R31</f>
        <v>5614196.7300000004</v>
      </c>
      <c r="AH31" s="93">
        <f t="shared" si="6"/>
        <v>0</v>
      </c>
      <c r="AI31" s="96"/>
    </row>
    <row r="32" spans="1:35" ht="150.75" customHeight="1" x14ac:dyDescent="0.25">
      <c r="A32" s="87" t="s">
        <v>118</v>
      </c>
      <c r="B32" s="98" t="s">
        <v>171</v>
      </c>
      <c r="C32" s="89" t="s">
        <v>143</v>
      </c>
      <c r="D32" s="90">
        <v>1099217.48</v>
      </c>
      <c r="E32" s="90"/>
      <c r="F32" s="90"/>
      <c r="G32" s="90"/>
      <c r="H32" s="93"/>
      <c r="I32" s="93"/>
      <c r="J32" s="93"/>
      <c r="K32" s="93"/>
      <c r="L32" s="93"/>
      <c r="M32" s="93"/>
      <c r="N32" s="93"/>
      <c r="O32" s="90"/>
      <c r="P32" s="90"/>
      <c r="Q32" s="90"/>
      <c r="R32" s="90"/>
      <c r="S32" s="90">
        <v>0</v>
      </c>
      <c r="T32" s="90">
        <v>0</v>
      </c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3">
        <v>0</v>
      </c>
      <c r="AF32" s="93">
        <f>S32</f>
        <v>0</v>
      </c>
      <c r="AG32" s="93">
        <f>R32</f>
        <v>0</v>
      </c>
      <c r="AH32" s="93">
        <f t="shared" si="6"/>
        <v>0</v>
      </c>
    </row>
    <row r="33" spans="1:35" ht="78.75" customHeight="1" x14ac:dyDescent="0.25">
      <c r="A33" s="87" t="s">
        <v>118</v>
      </c>
      <c r="B33" s="98" t="s">
        <v>125</v>
      </c>
      <c r="C33" s="89" t="s">
        <v>124</v>
      </c>
      <c r="D33" s="90">
        <v>89991.22</v>
      </c>
      <c r="E33" s="90">
        <v>89991.22</v>
      </c>
      <c r="F33" s="90">
        <v>89991.22</v>
      </c>
      <c r="G33" s="90"/>
      <c r="H33" s="93"/>
      <c r="I33" s="93"/>
      <c r="J33" s="93"/>
      <c r="K33" s="93"/>
      <c r="L33" s="93"/>
      <c r="M33" s="93"/>
      <c r="N33" s="93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3">
        <f>D33</f>
        <v>89991.22</v>
      </c>
      <c r="AF33" s="93">
        <f>E33</f>
        <v>89991.22</v>
      </c>
      <c r="AG33" s="93">
        <f>F33</f>
        <v>89991.22</v>
      </c>
      <c r="AH33" s="93">
        <f t="shared" si="6"/>
        <v>0</v>
      </c>
    </row>
    <row r="34" spans="1:35" s="103" customFormat="1" ht="59.25" customHeight="1" x14ac:dyDescent="0.25">
      <c r="A34" s="87" t="s">
        <v>118</v>
      </c>
      <c r="B34" s="99" t="s">
        <v>127</v>
      </c>
      <c r="C34" s="78" t="s">
        <v>126</v>
      </c>
      <c r="D34" s="79">
        <v>96948.64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1">
        <f>D34</f>
        <v>96948.64</v>
      </c>
      <c r="T34" s="101">
        <v>29084.59</v>
      </c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2">
        <f>D34</f>
        <v>96948.64</v>
      </c>
      <c r="AF34" s="101">
        <f t="shared" ref="AF34:AG37" si="7">S34</f>
        <v>96948.64</v>
      </c>
      <c r="AG34" s="101">
        <f t="shared" si="7"/>
        <v>29084.59</v>
      </c>
      <c r="AH34" s="101">
        <f>AE34-AG34-AG35</f>
        <v>0</v>
      </c>
    </row>
    <row r="35" spans="1:35" s="103" customFormat="1" ht="59.25" customHeight="1" x14ac:dyDescent="0.25">
      <c r="A35" s="87" t="s">
        <v>132</v>
      </c>
      <c r="B35" s="99"/>
      <c r="C35" s="78"/>
      <c r="D35" s="7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1">
        <v>67864.05</v>
      </c>
      <c r="T35" s="101">
        <v>67864.05</v>
      </c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2"/>
      <c r="AF35" s="101">
        <f t="shared" si="7"/>
        <v>67864.05</v>
      </c>
      <c r="AG35" s="101">
        <f t="shared" si="7"/>
        <v>67864.05</v>
      </c>
      <c r="AH35" s="101">
        <f>AE34-AG34-AG35</f>
        <v>0</v>
      </c>
    </row>
    <row r="36" spans="1:35" s="103" customFormat="1" ht="67.5" customHeight="1" x14ac:dyDescent="0.25">
      <c r="A36" s="87" t="s">
        <v>118</v>
      </c>
      <c r="B36" s="99" t="s">
        <v>130</v>
      </c>
      <c r="C36" s="78" t="s">
        <v>131</v>
      </c>
      <c r="D36" s="79">
        <v>97970.23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1">
        <f>D36</f>
        <v>97970.23</v>
      </c>
      <c r="T36" s="101">
        <v>0</v>
      </c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2">
        <f>D36</f>
        <v>97970.23</v>
      </c>
      <c r="AF36" s="101">
        <f t="shared" si="7"/>
        <v>97970.23</v>
      </c>
      <c r="AG36" s="101">
        <f t="shared" si="7"/>
        <v>0</v>
      </c>
      <c r="AH36" s="101">
        <f>AE36-AG36-AG37</f>
        <v>0</v>
      </c>
    </row>
    <row r="37" spans="1:35" s="103" customFormat="1" ht="67.5" customHeight="1" x14ac:dyDescent="0.25">
      <c r="A37" s="87" t="s">
        <v>132</v>
      </c>
      <c r="B37" s="99"/>
      <c r="C37" s="78"/>
      <c r="D37" s="7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1">
        <v>97970.23</v>
      </c>
      <c r="T37" s="101">
        <v>97970.23</v>
      </c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2"/>
      <c r="AF37" s="101">
        <f t="shared" si="7"/>
        <v>97970.23</v>
      </c>
      <c r="AG37" s="101">
        <f t="shared" si="7"/>
        <v>97970.23</v>
      </c>
      <c r="AH37" s="101">
        <f>AE36-AG36-AG37</f>
        <v>0</v>
      </c>
    </row>
    <row r="38" spans="1:35" s="103" customFormat="1" ht="54.75" customHeight="1" x14ac:dyDescent="0.25">
      <c r="A38" s="87" t="s">
        <v>118</v>
      </c>
      <c r="B38" s="99" t="s">
        <v>172</v>
      </c>
      <c r="C38" s="78" t="s">
        <v>144</v>
      </c>
      <c r="D38" s="79">
        <v>27187.02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01"/>
      <c r="U38" s="101">
        <f>D38</f>
        <v>27187.02</v>
      </c>
      <c r="V38" s="101">
        <v>8156.1</v>
      </c>
      <c r="W38" s="101"/>
      <c r="X38" s="101"/>
      <c r="Y38" s="101"/>
      <c r="Z38" s="101"/>
      <c r="AA38" s="101"/>
      <c r="AB38" s="101"/>
      <c r="AC38" s="101"/>
      <c r="AD38" s="101"/>
      <c r="AE38" s="102">
        <v>0</v>
      </c>
      <c r="AF38" s="101">
        <f>U38</f>
        <v>27187.02</v>
      </c>
      <c r="AG38" s="101">
        <f>V38</f>
        <v>8156.1</v>
      </c>
      <c r="AH38" s="102">
        <f>AG38+AG39</f>
        <v>0</v>
      </c>
    </row>
    <row r="39" spans="1:35" s="103" customFormat="1" ht="54.75" customHeight="1" x14ac:dyDescent="0.25">
      <c r="A39" s="87" t="s">
        <v>132</v>
      </c>
      <c r="B39" s="99"/>
      <c r="C39" s="78"/>
      <c r="D39" s="79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1"/>
      <c r="T39" s="101"/>
      <c r="U39" s="104">
        <v>0</v>
      </c>
      <c r="V39" s="104">
        <v>-8156.1</v>
      </c>
      <c r="W39" s="101"/>
      <c r="X39" s="101"/>
      <c r="Y39" s="101"/>
      <c r="Z39" s="101"/>
      <c r="AA39" s="101"/>
      <c r="AB39" s="101"/>
      <c r="AC39" s="101"/>
      <c r="AD39" s="101"/>
      <c r="AE39" s="102"/>
      <c r="AF39" s="101">
        <f>U39</f>
        <v>0</v>
      </c>
      <c r="AG39" s="101">
        <f>V39</f>
        <v>-8156.1</v>
      </c>
      <c r="AH39" s="102"/>
    </row>
    <row r="40" spans="1:35" s="103" customFormat="1" ht="108.75" customHeight="1" x14ac:dyDescent="0.25">
      <c r="A40" s="87" t="s">
        <v>132</v>
      </c>
      <c r="B40" s="98" t="s">
        <v>136</v>
      </c>
      <c r="C40" s="89" t="s">
        <v>145</v>
      </c>
      <c r="D40" s="90">
        <v>1336339.6200000001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1"/>
      <c r="T40" s="101"/>
      <c r="U40" s="101"/>
      <c r="V40" s="101"/>
      <c r="W40" s="101">
        <v>0</v>
      </c>
      <c r="X40" s="101">
        <v>0</v>
      </c>
      <c r="Y40" s="101"/>
      <c r="Z40" s="101"/>
      <c r="AA40" s="101"/>
      <c r="AB40" s="101"/>
      <c r="AC40" s="101"/>
      <c r="AD40" s="101"/>
      <c r="AE40" s="101">
        <v>0</v>
      </c>
      <c r="AF40" s="101">
        <f>W40</f>
        <v>0</v>
      </c>
      <c r="AG40" s="101">
        <f>X40</f>
        <v>0</v>
      </c>
      <c r="AH40" s="101">
        <v>0</v>
      </c>
    </row>
    <row r="41" spans="1:35" s="103" customFormat="1" ht="91.5" customHeight="1" x14ac:dyDescent="0.25">
      <c r="A41" s="87" t="s">
        <v>132</v>
      </c>
      <c r="B41" s="98" t="s">
        <v>153</v>
      </c>
      <c r="C41" s="89" t="s">
        <v>161</v>
      </c>
      <c r="D41" s="90">
        <v>175938.76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1"/>
      <c r="T41" s="101"/>
      <c r="U41" s="101"/>
      <c r="V41" s="101"/>
      <c r="W41" s="101">
        <f>D41</f>
        <v>175938.76</v>
      </c>
      <c r="X41" s="101">
        <f>79426.05+96512.71</f>
        <v>175938.76</v>
      </c>
      <c r="Y41" s="101"/>
      <c r="Z41" s="101"/>
      <c r="AA41" s="101"/>
      <c r="AB41" s="101"/>
      <c r="AC41" s="101"/>
      <c r="AD41" s="101"/>
      <c r="AE41" s="101">
        <f>D41</f>
        <v>175938.76</v>
      </c>
      <c r="AF41" s="101">
        <f>W41</f>
        <v>175938.76</v>
      </c>
      <c r="AG41" s="101">
        <f>X41</f>
        <v>175938.76</v>
      </c>
      <c r="AH41" s="101">
        <f>AE41-AG41</f>
        <v>0</v>
      </c>
    </row>
    <row r="42" spans="1:35" s="103" customFormat="1" ht="126.75" customHeight="1" x14ac:dyDescent="0.25">
      <c r="A42" s="87" t="s">
        <v>132</v>
      </c>
      <c r="B42" s="98" t="s">
        <v>173</v>
      </c>
      <c r="C42" s="89" t="s">
        <v>134</v>
      </c>
      <c r="D42" s="90">
        <v>1520017.26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1">
        <v>1520017.26</v>
      </c>
      <c r="T42" s="101">
        <v>1520017.26</v>
      </c>
      <c r="U42" s="101"/>
      <c r="V42" s="101"/>
      <c r="W42" s="101"/>
      <c r="X42" s="101"/>
      <c r="Y42" s="101">
        <v>0</v>
      </c>
      <c r="Z42" s="101">
        <v>0</v>
      </c>
      <c r="AA42" s="101"/>
      <c r="AB42" s="101"/>
      <c r="AC42" s="101"/>
      <c r="AD42" s="101"/>
      <c r="AE42" s="101">
        <f>D42</f>
        <v>1520017.26</v>
      </c>
      <c r="AF42" s="101">
        <f>S42</f>
        <v>1520017.26</v>
      </c>
      <c r="AG42" s="101">
        <f>T42</f>
        <v>1520017.26</v>
      </c>
      <c r="AH42" s="101">
        <f>AE42-AG42</f>
        <v>0</v>
      </c>
    </row>
    <row r="43" spans="1:35" s="103" customFormat="1" ht="97.5" customHeight="1" x14ac:dyDescent="0.25">
      <c r="A43" s="87" t="s">
        <v>132</v>
      </c>
      <c r="B43" s="98" t="s">
        <v>139</v>
      </c>
      <c r="C43" s="89" t="s">
        <v>137</v>
      </c>
      <c r="D43" s="90">
        <v>26790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101"/>
      <c r="U43" s="101"/>
      <c r="V43" s="101"/>
      <c r="W43" s="101"/>
      <c r="X43" s="101"/>
      <c r="Y43" s="101"/>
      <c r="Z43" s="101"/>
      <c r="AA43" s="101">
        <v>26790</v>
      </c>
      <c r="AB43" s="101">
        <v>26790</v>
      </c>
      <c r="AC43" s="101"/>
      <c r="AD43" s="101"/>
      <c r="AE43" s="101">
        <f>D43</f>
        <v>26790</v>
      </c>
      <c r="AF43" s="101">
        <f>AA43</f>
        <v>26790</v>
      </c>
      <c r="AG43" s="101">
        <f>AB43</f>
        <v>26790</v>
      </c>
      <c r="AH43" s="101">
        <f>AE43-AG43</f>
        <v>0</v>
      </c>
    </row>
    <row r="44" spans="1:35" s="103" customFormat="1" ht="33" customHeight="1" x14ac:dyDescent="0.25">
      <c r="A44" s="87" t="s">
        <v>132</v>
      </c>
      <c r="B44" s="89" t="s">
        <v>155</v>
      </c>
      <c r="C44" s="89" t="s">
        <v>156</v>
      </c>
      <c r="D44" s="90">
        <v>252201.42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>
        <f>D44</f>
        <v>252201.42</v>
      </c>
      <c r="AD44" s="101">
        <v>252201.42</v>
      </c>
      <c r="AE44" s="101">
        <f>D44</f>
        <v>252201.42</v>
      </c>
      <c r="AF44" s="101">
        <f>AC44</f>
        <v>252201.42</v>
      </c>
      <c r="AG44" s="101">
        <f>AD44</f>
        <v>252201.42</v>
      </c>
      <c r="AH44" s="101"/>
    </row>
    <row r="45" spans="1:35" s="103" customFormat="1" ht="33" customHeight="1" x14ac:dyDescent="0.25">
      <c r="A45" s="87" t="s">
        <v>132</v>
      </c>
      <c r="B45" s="89" t="s">
        <v>159</v>
      </c>
      <c r="C45" s="89" t="s">
        <v>156</v>
      </c>
      <c r="D45" s="90">
        <v>206390.59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>
        <f t="shared" ref="AC45:AC47" si="8">D45</f>
        <v>206390.59</v>
      </c>
      <c r="AD45" s="101">
        <v>206390.59</v>
      </c>
      <c r="AE45" s="101">
        <f t="shared" ref="AE45:AE47" si="9">D45</f>
        <v>206390.59</v>
      </c>
      <c r="AF45" s="101">
        <f t="shared" ref="AF45:AF47" si="10">AC45</f>
        <v>206390.59</v>
      </c>
      <c r="AG45" s="101">
        <f t="shared" ref="AG45:AG47" si="11">AD45</f>
        <v>206390.59</v>
      </c>
      <c r="AH45" s="101"/>
    </row>
    <row r="46" spans="1:35" s="103" customFormat="1" ht="33" customHeight="1" x14ac:dyDescent="0.25">
      <c r="A46" s="87" t="s">
        <v>132</v>
      </c>
      <c r="B46" s="89" t="s">
        <v>157</v>
      </c>
      <c r="C46" s="89" t="s">
        <v>156</v>
      </c>
      <c r="D46" s="90">
        <v>281270.48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>
        <f t="shared" si="8"/>
        <v>281270.48</v>
      </c>
      <c r="AD46" s="101">
        <v>281270.48</v>
      </c>
      <c r="AE46" s="101">
        <f t="shared" si="9"/>
        <v>281270.48</v>
      </c>
      <c r="AF46" s="101">
        <f t="shared" si="10"/>
        <v>281270.48</v>
      </c>
      <c r="AG46" s="101">
        <f t="shared" si="11"/>
        <v>281270.48</v>
      </c>
      <c r="AH46" s="101"/>
    </row>
    <row r="47" spans="1:35" s="103" customFormat="1" ht="33" customHeight="1" x14ac:dyDescent="0.25">
      <c r="A47" s="87" t="s">
        <v>132</v>
      </c>
      <c r="B47" s="89" t="s">
        <v>158</v>
      </c>
      <c r="C47" s="89" t="s">
        <v>156</v>
      </c>
      <c r="D47" s="90">
        <v>40382.410000000003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>
        <f t="shared" si="8"/>
        <v>40382.410000000003</v>
      </c>
      <c r="AD47" s="101">
        <v>40382.410000000003</v>
      </c>
      <c r="AE47" s="101">
        <f t="shared" si="9"/>
        <v>40382.410000000003</v>
      </c>
      <c r="AF47" s="101">
        <f t="shared" si="10"/>
        <v>40382.410000000003</v>
      </c>
      <c r="AG47" s="101">
        <f t="shared" si="11"/>
        <v>40382.410000000003</v>
      </c>
      <c r="AH47" s="101"/>
    </row>
    <row r="48" spans="1:35" s="91" customFormat="1" ht="25.5" x14ac:dyDescent="0.25">
      <c r="A48" s="87" t="s">
        <v>35</v>
      </c>
      <c r="B48" s="94"/>
      <c r="C48" s="89"/>
      <c r="D48" s="90">
        <f>SUM(D50)</f>
        <v>65900.53</v>
      </c>
      <c r="E48" s="90">
        <f t="shared" ref="E48:AG48" si="12">SUM(E50)</f>
        <v>0</v>
      </c>
      <c r="F48" s="90">
        <f t="shared" si="12"/>
        <v>0</v>
      </c>
      <c r="G48" s="90">
        <f t="shared" si="12"/>
        <v>0</v>
      </c>
      <c r="H48" s="90">
        <f t="shared" si="12"/>
        <v>0</v>
      </c>
      <c r="I48" s="90">
        <f t="shared" si="12"/>
        <v>0</v>
      </c>
      <c r="J48" s="90">
        <f t="shared" si="12"/>
        <v>0</v>
      </c>
      <c r="K48" s="90">
        <f t="shared" si="12"/>
        <v>65900.53</v>
      </c>
      <c r="L48" s="90">
        <f t="shared" si="12"/>
        <v>65900.53</v>
      </c>
      <c r="M48" s="90">
        <f t="shared" si="12"/>
        <v>0</v>
      </c>
      <c r="N48" s="90">
        <f t="shared" si="12"/>
        <v>0</v>
      </c>
      <c r="O48" s="90">
        <f t="shared" si="12"/>
        <v>0</v>
      </c>
      <c r="P48" s="90">
        <f t="shared" si="12"/>
        <v>0</v>
      </c>
      <c r="Q48" s="90">
        <f>Q49+Q50</f>
        <v>0</v>
      </c>
      <c r="R48" s="90">
        <f t="shared" ref="R48:U48" si="13">R49+R50</f>
        <v>0</v>
      </c>
      <c r="S48" s="90">
        <f t="shared" si="13"/>
        <v>0</v>
      </c>
      <c r="T48" s="90">
        <f t="shared" si="13"/>
        <v>0</v>
      </c>
      <c r="U48" s="90">
        <f t="shared" si="13"/>
        <v>0</v>
      </c>
      <c r="V48" s="90">
        <v>0</v>
      </c>
      <c r="W48" s="90">
        <v>0</v>
      </c>
      <c r="X48" s="90">
        <v>0</v>
      </c>
      <c r="Y48" s="90">
        <v>0</v>
      </c>
      <c r="Z48" s="90">
        <v>0</v>
      </c>
      <c r="AA48" s="90">
        <v>0</v>
      </c>
      <c r="AB48" s="90">
        <v>0</v>
      </c>
      <c r="AC48" s="90"/>
      <c r="AD48" s="90"/>
      <c r="AE48" s="90">
        <f>SUM(AE50)</f>
        <v>65900.53</v>
      </c>
      <c r="AF48" s="90">
        <f t="shared" si="12"/>
        <v>65900.53</v>
      </c>
      <c r="AG48" s="90">
        <f t="shared" si="12"/>
        <v>65900.53</v>
      </c>
      <c r="AH48" s="90">
        <f>SUM(AH50)</f>
        <v>0</v>
      </c>
      <c r="AI48" s="105"/>
    </row>
    <row r="49" spans="1:39" s="91" customFormat="1" ht="27" customHeight="1" x14ac:dyDescent="0.25">
      <c r="A49" s="87" t="s">
        <v>66</v>
      </c>
      <c r="B49" s="81" t="s">
        <v>111</v>
      </c>
      <c r="C49" s="89" t="s">
        <v>113</v>
      </c>
      <c r="D49" s="90">
        <v>65900.53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>
        <v>0</v>
      </c>
      <c r="AF49" s="93">
        <f>E49+G49+I49+K49+M49+O49</f>
        <v>0</v>
      </c>
      <c r="AG49" s="93">
        <f>F49+H49+J49+L49+N49+P49</f>
        <v>0</v>
      </c>
      <c r="AH49" s="90">
        <v>0</v>
      </c>
      <c r="AI49" s="105"/>
    </row>
    <row r="50" spans="1:39" ht="25.5" x14ac:dyDescent="0.25">
      <c r="A50" s="87" t="s">
        <v>68</v>
      </c>
      <c r="B50" s="81" t="s">
        <v>36</v>
      </c>
      <c r="C50" s="89" t="s">
        <v>73</v>
      </c>
      <c r="D50" s="90">
        <v>65900.53</v>
      </c>
      <c r="E50" s="90"/>
      <c r="F50" s="90"/>
      <c r="G50" s="90"/>
      <c r="H50" s="93"/>
      <c r="I50" s="93"/>
      <c r="J50" s="93"/>
      <c r="K50" s="90">
        <v>65900.53</v>
      </c>
      <c r="L50" s="90">
        <f>19770.16+46130.37</f>
        <v>65900.53</v>
      </c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>
        <f>D50</f>
        <v>65900.53</v>
      </c>
      <c r="AF50" s="93">
        <f>E50+G50+I50+K50+M50+O50</f>
        <v>65900.53</v>
      </c>
      <c r="AG50" s="93">
        <f>F50+H50+J50+L50+N50+P50</f>
        <v>65900.53</v>
      </c>
      <c r="AH50" s="93">
        <f>AE50-AG50</f>
        <v>0</v>
      </c>
    </row>
    <row r="51" spans="1:39" s="91" customFormat="1" ht="38.25" x14ac:dyDescent="0.25">
      <c r="A51" s="87" t="s">
        <v>146</v>
      </c>
      <c r="B51" s="94"/>
      <c r="C51" s="89"/>
      <c r="D51" s="90">
        <f>D53+D54+D55</f>
        <v>110599.26000000001</v>
      </c>
      <c r="E51" s="90">
        <f t="shared" ref="E51:AH51" si="14">E53+E54+E55</f>
        <v>0</v>
      </c>
      <c r="F51" s="90">
        <f t="shared" si="14"/>
        <v>0</v>
      </c>
      <c r="G51" s="90">
        <f t="shared" si="14"/>
        <v>0</v>
      </c>
      <c r="H51" s="90">
        <f t="shared" si="14"/>
        <v>0</v>
      </c>
      <c r="I51" s="90">
        <f t="shared" si="14"/>
        <v>0</v>
      </c>
      <c r="J51" s="90">
        <f t="shared" si="14"/>
        <v>0</v>
      </c>
      <c r="K51" s="90">
        <f t="shared" si="14"/>
        <v>110599.26000000001</v>
      </c>
      <c r="L51" s="90">
        <f t="shared" si="14"/>
        <v>110599.26000000001</v>
      </c>
      <c r="M51" s="90">
        <f t="shared" si="14"/>
        <v>0</v>
      </c>
      <c r="N51" s="90">
        <f t="shared" si="14"/>
        <v>0</v>
      </c>
      <c r="O51" s="90">
        <f t="shared" si="14"/>
        <v>0</v>
      </c>
      <c r="P51" s="90">
        <f t="shared" si="14"/>
        <v>0</v>
      </c>
      <c r="Q51" s="90">
        <f t="shared" si="14"/>
        <v>0</v>
      </c>
      <c r="R51" s="90">
        <f t="shared" si="14"/>
        <v>0</v>
      </c>
      <c r="S51" s="90">
        <f t="shared" si="14"/>
        <v>0</v>
      </c>
      <c r="T51" s="90">
        <f t="shared" si="14"/>
        <v>0</v>
      </c>
      <c r="U51" s="90">
        <f t="shared" si="14"/>
        <v>0</v>
      </c>
      <c r="V51" s="90">
        <f t="shared" si="14"/>
        <v>0</v>
      </c>
      <c r="W51" s="90">
        <f t="shared" si="14"/>
        <v>0</v>
      </c>
      <c r="X51" s="90">
        <f t="shared" si="14"/>
        <v>0</v>
      </c>
      <c r="Y51" s="90">
        <f t="shared" si="14"/>
        <v>0</v>
      </c>
      <c r="Z51" s="90">
        <f t="shared" si="14"/>
        <v>0</v>
      </c>
      <c r="AA51" s="90">
        <f t="shared" si="14"/>
        <v>0</v>
      </c>
      <c r="AB51" s="90">
        <f t="shared" si="14"/>
        <v>0</v>
      </c>
      <c r="AC51" s="90"/>
      <c r="AD51" s="90"/>
      <c r="AE51" s="90">
        <f>AE53+AE54+AE55</f>
        <v>110599.26000000001</v>
      </c>
      <c r="AF51" s="90">
        <f t="shared" si="14"/>
        <v>110599.26000000001</v>
      </c>
      <c r="AG51" s="90">
        <f t="shared" si="14"/>
        <v>110599.26000000001</v>
      </c>
      <c r="AH51" s="90">
        <f t="shared" si="14"/>
        <v>0</v>
      </c>
    </row>
    <row r="52" spans="1:39" s="91" customFormat="1" ht="31.5" customHeight="1" x14ac:dyDescent="0.25">
      <c r="A52" s="87" t="s">
        <v>66</v>
      </c>
      <c r="B52" s="90" t="s">
        <v>147</v>
      </c>
      <c r="C52" s="89" t="s">
        <v>112</v>
      </c>
      <c r="D52" s="90">
        <v>65105.42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>
        <v>0</v>
      </c>
      <c r="AF52" s="93">
        <f>E52+G52+I52+K52+M52+O52</f>
        <v>0</v>
      </c>
      <c r="AG52" s="93">
        <f>F52+H52+J52+L52+N52+P52</f>
        <v>0</v>
      </c>
      <c r="AH52" s="90">
        <v>0</v>
      </c>
    </row>
    <row r="53" spans="1:39" ht="30" customHeight="1" x14ac:dyDescent="0.25">
      <c r="A53" s="87" t="s">
        <v>68</v>
      </c>
      <c r="B53" s="89" t="s">
        <v>148</v>
      </c>
      <c r="C53" s="89" t="s">
        <v>73</v>
      </c>
      <c r="D53" s="90">
        <f>[1]Лист1!AC13</f>
        <v>53789.1</v>
      </c>
      <c r="E53" s="90"/>
      <c r="F53" s="90"/>
      <c r="G53" s="90"/>
      <c r="H53" s="93"/>
      <c r="I53" s="93"/>
      <c r="J53" s="93"/>
      <c r="K53" s="90">
        <v>53789.1</v>
      </c>
      <c r="L53" s="90">
        <f>16136.73+37652.37</f>
        <v>53789.100000000006</v>
      </c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>
        <f>K53</f>
        <v>53789.1</v>
      </c>
      <c r="AF53" s="93">
        <f>E53+G53+I53+K53+M53+O53</f>
        <v>53789.1</v>
      </c>
      <c r="AG53" s="93">
        <f>F53+H53+J53+L53+N53+P53</f>
        <v>53789.100000000006</v>
      </c>
      <c r="AH53" s="93">
        <f>AE53-AG53</f>
        <v>0</v>
      </c>
      <c r="AJ53" s="96"/>
    </row>
    <row r="54" spans="1:39" ht="45" customHeight="1" x14ac:dyDescent="0.25">
      <c r="A54" s="87" t="s">
        <v>132</v>
      </c>
      <c r="B54" s="89" t="s">
        <v>149</v>
      </c>
      <c r="C54" s="89" t="s">
        <v>150</v>
      </c>
      <c r="D54" s="90">
        <v>51882.48</v>
      </c>
      <c r="E54" s="90"/>
      <c r="F54" s="90"/>
      <c r="G54" s="90"/>
      <c r="H54" s="93"/>
      <c r="I54" s="93"/>
      <c r="J54" s="93"/>
      <c r="K54" s="90">
        <v>51882.48</v>
      </c>
      <c r="L54" s="90">
        <v>51882.48</v>
      </c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>
        <f>D54</f>
        <v>51882.48</v>
      </c>
      <c r="AF54" s="93">
        <f>K54</f>
        <v>51882.48</v>
      </c>
      <c r="AG54" s="93">
        <f>L54</f>
        <v>51882.48</v>
      </c>
      <c r="AH54" s="93">
        <f>AE54-AG54</f>
        <v>0</v>
      </c>
      <c r="AJ54" s="96"/>
    </row>
    <row r="55" spans="1:39" ht="45" customHeight="1" x14ac:dyDescent="0.25">
      <c r="A55" s="87" t="s">
        <v>132</v>
      </c>
      <c r="B55" s="89" t="s">
        <v>151</v>
      </c>
      <c r="C55" s="89" t="s">
        <v>152</v>
      </c>
      <c r="D55" s="90">
        <v>4927.68</v>
      </c>
      <c r="E55" s="90"/>
      <c r="F55" s="90"/>
      <c r="G55" s="90"/>
      <c r="H55" s="93"/>
      <c r="I55" s="93"/>
      <c r="J55" s="93"/>
      <c r="K55" s="90">
        <v>4927.68</v>
      </c>
      <c r="L55" s="90">
        <v>4927.68</v>
      </c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>
        <f>D55</f>
        <v>4927.68</v>
      </c>
      <c r="AF55" s="93">
        <f>K55</f>
        <v>4927.68</v>
      </c>
      <c r="AG55" s="93">
        <f>L55</f>
        <v>4927.68</v>
      </c>
      <c r="AH55" s="93">
        <f>AE55-AG55</f>
        <v>0</v>
      </c>
      <c r="AJ55" s="96"/>
    </row>
    <row r="56" spans="1:39" s="91" customFormat="1" ht="72" customHeight="1" x14ac:dyDescent="0.25">
      <c r="A56" s="87" t="s">
        <v>74</v>
      </c>
      <c r="B56" s="94"/>
      <c r="C56" s="89"/>
      <c r="D56" s="90">
        <f t="shared" ref="D56:AE56" si="15">SUM(D57:D59)</f>
        <v>6354372.8600000003</v>
      </c>
      <c r="E56" s="90">
        <f t="shared" si="15"/>
        <v>0</v>
      </c>
      <c r="F56" s="90">
        <f t="shared" si="15"/>
        <v>0</v>
      </c>
      <c r="G56" s="90">
        <f t="shared" si="15"/>
        <v>0</v>
      </c>
      <c r="H56" s="90">
        <f t="shared" si="15"/>
        <v>0</v>
      </c>
      <c r="I56" s="90">
        <f t="shared" si="15"/>
        <v>0</v>
      </c>
      <c r="J56" s="90">
        <f t="shared" si="15"/>
        <v>0</v>
      </c>
      <c r="K56" s="90">
        <f t="shared" si="15"/>
        <v>0</v>
      </c>
      <c r="L56" s="90">
        <f t="shared" si="15"/>
        <v>0</v>
      </c>
      <c r="M56" s="90">
        <f t="shared" si="15"/>
        <v>10853359.17</v>
      </c>
      <c r="N56" s="90">
        <f t="shared" si="15"/>
        <v>6354372.8599999994</v>
      </c>
      <c r="O56" s="90">
        <f t="shared" si="15"/>
        <v>0</v>
      </c>
      <c r="P56" s="90">
        <f t="shared" si="15"/>
        <v>0</v>
      </c>
      <c r="Q56" s="90">
        <f t="shared" si="15"/>
        <v>0</v>
      </c>
      <c r="R56" s="90">
        <f t="shared" si="15"/>
        <v>0</v>
      </c>
      <c r="S56" s="90">
        <f t="shared" si="15"/>
        <v>0</v>
      </c>
      <c r="T56" s="90">
        <f t="shared" si="15"/>
        <v>0</v>
      </c>
      <c r="U56" s="90">
        <f t="shared" si="15"/>
        <v>0</v>
      </c>
      <c r="V56" s="90">
        <f t="shared" si="15"/>
        <v>0</v>
      </c>
      <c r="W56" s="90">
        <v>0</v>
      </c>
      <c r="X56" s="90">
        <v>0</v>
      </c>
      <c r="Y56" s="90">
        <v>0</v>
      </c>
      <c r="Z56" s="90">
        <v>0</v>
      </c>
      <c r="AA56" s="90">
        <v>0</v>
      </c>
      <c r="AB56" s="90">
        <v>0</v>
      </c>
      <c r="AC56" s="90"/>
      <c r="AD56" s="90"/>
      <c r="AE56" s="90">
        <f t="shared" si="15"/>
        <v>6354372.8600000003</v>
      </c>
      <c r="AF56" s="90">
        <f>SUM(AF57:AF59)</f>
        <v>10853359.17</v>
      </c>
      <c r="AG56" s="90">
        <f>SUM(AG57:AG59)</f>
        <v>6354372.8599999994</v>
      </c>
      <c r="AH56" s="90">
        <f t="shared" ref="AH56" si="16">SUM(AH57:AH58)</f>
        <v>0</v>
      </c>
    </row>
    <row r="57" spans="1:39" ht="18" customHeight="1" x14ac:dyDescent="0.25">
      <c r="A57" s="92" t="s">
        <v>61</v>
      </c>
      <c r="B57" s="78" t="s">
        <v>44</v>
      </c>
      <c r="C57" s="78" t="s">
        <v>75</v>
      </c>
      <c r="D57" s="79">
        <v>6354372.8600000003</v>
      </c>
      <c r="E57" s="90"/>
      <c r="F57" s="90"/>
      <c r="G57" s="90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5">
        <f>D57</f>
        <v>6354372.8600000003</v>
      </c>
      <c r="AF57" s="93">
        <f t="shared" ref="AF57:AG59" si="17">E57+G57+I57+K57+M57+O57</f>
        <v>0</v>
      </c>
      <c r="AG57" s="93">
        <f t="shared" si="17"/>
        <v>0</v>
      </c>
      <c r="AH57" s="95">
        <f>AE57-AG57-AG58-AG59</f>
        <v>0</v>
      </c>
    </row>
    <row r="58" spans="1:39" ht="18" customHeight="1" x14ac:dyDescent="0.25">
      <c r="A58" s="87" t="s">
        <v>64</v>
      </c>
      <c r="B58" s="78"/>
      <c r="C58" s="78"/>
      <c r="D58" s="79"/>
      <c r="E58" s="90"/>
      <c r="F58" s="90"/>
      <c r="G58" s="90"/>
      <c r="H58" s="93"/>
      <c r="I58" s="93"/>
      <c r="J58" s="93"/>
      <c r="K58" s="93"/>
      <c r="L58" s="93"/>
      <c r="M58" s="90">
        <v>5769860.8700000001</v>
      </c>
      <c r="N58" s="90">
        <v>1270874.56</v>
      </c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95"/>
      <c r="AF58" s="93">
        <f t="shared" si="17"/>
        <v>5769860.8700000001</v>
      </c>
      <c r="AG58" s="93">
        <f t="shared" si="17"/>
        <v>1270874.56</v>
      </c>
      <c r="AH58" s="95"/>
    </row>
    <row r="59" spans="1:39" ht="18" customHeight="1" x14ac:dyDescent="0.25">
      <c r="A59" s="87" t="s">
        <v>114</v>
      </c>
      <c r="B59" s="78"/>
      <c r="C59" s="78"/>
      <c r="D59" s="79"/>
      <c r="E59" s="90"/>
      <c r="F59" s="90"/>
      <c r="G59" s="90"/>
      <c r="H59" s="93"/>
      <c r="I59" s="93"/>
      <c r="J59" s="93"/>
      <c r="K59" s="93"/>
      <c r="L59" s="93"/>
      <c r="M59" s="90">
        <v>5083498.3</v>
      </c>
      <c r="N59" s="90">
        <v>5083498.3</v>
      </c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95"/>
      <c r="AF59" s="93">
        <f t="shared" si="17"/>
        <v>5083498.3</v>
      </c>
      <c r="AG59" s="93">
        <f t="shared" si="17"/>
        <v>5083498.3</v>
      </c>
      <c r="AH59" s="95"/>
    </row>
    <row r="60" spans="1:39" s="91" customFormat="1" x14ac:dyDescent="0.25">
      <c r="A60" s="87" t="s">
        <v>76</v>
      </c>
      <c r="B60" s="107" t="s">
        <v>77</v>
      </c>
      <c r="C60" s="85" t="s">
        <v>77</v>
      </c>
      <c r="D60" s="93">
        <f t="shared" ref="D60:AB60" si="18">D7+D9+D16+D19+D21+D48+D51+D56</f>
        <v>101949335.01000002</v>
      </c>
      <c r="E60" s="93">
        <f t="shared" si="18"/>
        <v>4957396.04</v>
      </c>
      <c r="F60" s="93">
        <f t="shared" si="18"/>
        <v>4786934.0699999994</v>
      </c>
      <c r="G60" s="93">
        <f t="shared" si="18"/>
        <v>189118</v>
      </c>
      <c r="H60" s="93">
        <f t="shared" si="18"/>
        <v>189118</v>
      </c>
      <c r="I60" s="93">
        <f t="shared" si="18"/>
        <v>89036493.430000007</v>
      </c>
      <c r="J60" s="93">
        <f t="shared" si="18"/>
        <v>61991309.899999999</v>
      </c>
      <c r="K60" s="93">
        <f t="shared" si="18"/>
        <v>176499.79</v>
      </c>
      <c r="L60" s="93">
        <f t="shared" si="18"/>
        <v>176499.79</v>
      </c>
      <c r="M60" s="93">
        <f t="shared" si="18"/>
        <v>10853359.17</v>
      </c>
      <c r="N60" s="93">
        <f t="shared" si="18"/>
        <v>6354372.8599999994</v>
      </c>
      <c r="O60" s="93">
        <f t="shared" si="18"/>
        <v>45136533.440000005</v>
      </c>
      <c r="P60" s="93">
        <f t="shared" si="18"/>
        <v>20114202.770000003</v>
      </c>
      <c r="Q60" s="93">
        <f t="shared" si="18"/>
        <v>5614196.7300000004</v>
      </c>
      <c r="R60" s="93">
        <f t="shared" si="18"/>
        <v>5614196.7300000004</v>
      </c>
      <c r="S60" s="93">
        <f t="shared" si="18"/>
        <v>1880770.41</v>
      </c>
      <c r="T60" s="93">
        <f t="shared" si="18"/>
        <v>1714936.13</v>
      </c>
      <c r="U60" s="93">
        <f t="shared" si="18"/>
        <v>27187.02</v>
      </c>
      <c r="V60" s="93">
        <f t="shared" si="18"/>
        <v>0</v>
      </c>
      <c r="W60" s="93">
        <f t="shared" si="18"/>
        <v>175938.76</v>
      </c>
      <c r="X60" s="93">
        <f t="shared" si="18"/>
        <v>175938.76</v>
      </c>
      <c r="Y60" s="93">
        <f t="shared" si="18"/>
        <v>0</v>
      </c>
      <c r="Z60" s="93">
        <f t="shared" si="18"/>
        <v>0</v>
      </c>
      <c r="AA60" s="93">
        <f t="shared" si="18"/>
        <v>26790</v>
      </c>
      <c r="AB60" s="93">
        <f t="shared" si="18"/>
        <v>26790</v>
      </c>
      <c r="AC60" s="93">
        <f>AC44+AC45+AC46+AC47</f>
        <v>780244.9</v>
      </c>
      <c r="AD60" s="93">
        <f>AD44+AD45+AD46+AD47</f>
        <v>780244.9</v>
      </c>
      <c r="AE60" s="93">
        <f>AE7+AE9+AE16+AE19+AE21+AE48+AE51+AE56</f>
        <v>101949335.01000002</v>
      </c>
      <c r="AF60" s="93">
        <f>AF7+AF9+AF16+AF19+AF21+AF48+AF51+AF56</f>
        <v>158854527.68999991</v>
      </c>
      <c r="AG60" s="93">
        <f>AG7+AG9+AG16+AG19+AG21+AG48+AG51+AG56</f>
        <v>101924543.91</v>
      </c>
      <c r="AH60" s="93">
        <f>AH7+AH9+AH16+AH19+AH21+AH48+AH51+AH56</f>
        <v>24791.100000000002</v>
      </c>
    </row>
    <row r="61" spans="1:39" x14ac:dyDescent="0.25">
      <c r="A61" s="87" t="s">
        <v>78</v>
      </c>
      <c r="B61" s="107"/>
      <c r="C61" s="85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93"/>
      <c r="AF61" s="82"/>
      <c r="AG61" s="82"/>
      <c r="AH61" s="93"/>
      <c r="AI61" s="108" t="s">
        <v>107</v>
      </c>
      <c r="AJ61" s="108" t="s">
        <v>108</v>
      </c>
      <c r="AK61" s="109" t="s">
        <v>109</v>
      </c>
      <c r="AL61" s="108" t="s">
        <v>110</v>
      </c>
      <c r="AM61" s="110" t="s">
        <v>109</v>
      </c>
    </row>
    <row r="62" spans="1:39" x14ac:dyDescent="0.25">
      <c r="A62" s="87" t="s">
        <v>61</v>
      </c>
      <c r="B62" s="107" t="s">
        <v>77</v>
      </c>
      <c r="C62" s="85" t="s">
        <v>77</v>
      </c>
      <c r="D62" s="93">
        <f t="shared" ref="D62:P62" si="19">D8+D10+D20+D22+D57</f>
        <v>71022670.769999996</v>
      </c>
      <c r="E62" s="93">
        <f t="shared" si="19"/>
        <v>2382800</v>
      </c>
      <c r="F62" s="93">
        <f t="shared" si="19"/>
        <v>2382800</v>
      </c>
      <c r="G62" s="93">
        <f t="shared" si="19"/>
        <v>189118</v>
      </c>
      <c r="H62" s="93">
        <f t="shared" si="19"/>
        <v>189118</v>
      </c>
      <c r="I62" s="93">
        <f t="shared" si="19"/>
        <v>21319142.789999999</v>
      </c>
      <c r="J62" s="93">
        <f t="shared" si="19"/>
        <v>21319142.789999999</v>
      </c>
      <c r="K62" s="93">
        <f t="shared" si="19"/>
        <v>0</v>
      </c>
      <c r="L62" s="93">
        <f t="shared" si="19"/>
        <v>0</v>
      </c>
      <c r="M62" s="93">
        <f t="shared" si="19"/>
        <v>0</v>
      </c>
      <c r="N62" s="93">
        <f t="shared" si="19"/>
        <v>0</v>
      </c>
      <c r="O62" s="93">
        <f t="shared" si="19"/>
        <v>0</v>
      </c>
      <c r="P62" s="93">
        <f t="shared" si="19"/>
        <v>0</v>
      </c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>
        <f>AE8+AE10+AE20+AE22+AE57</f>
        <v>71022670.769999996</v>
      </c>
      <c r="AF62" s="93">
        <f>AF8+AF10+AF20+AF22+AF57</f>
        <v>23891060.789999999</v>
      </c>
      <c r="AG62" s="93">
        <f>AG8+AG10+AG20+AG22+AG57</f>
        <v>23891060.789999999</v>
      </c>
      <c r="AH62" s="93" t="s">
        <v>98</v>
      </c>
      <c r="AI62" s="108" t="s">
        <v>61</v>
      </c>
      <c r="AJ62" s="111">
        <f>2571918+21319142.79</f>
        <v>23891060.789999999</v>
      </c>
      <c r="AK62" s="111">
        <f>AF62-AJ62</f>
        <v>0</v>
      </c>
      <c r="AL62" s="112">
        <f>2571918+21319142.79</f>
        <v>23891060.789999999</v>
      </c>
      <c r="AM62" s="111">
        <f>AG62-AL62</f>
        <v>0</v>
      </c>
    </row>
    <row r="63" spans="1:39" x14ac:dyDescent="0.25">
      <c r="A63" s="87" t="s">
        <v>64</v>
      </c>
      <c r="B63" s="107" t="s">
        <v>77</v>
      </c>
      <c r="C63" s="85" t="s">
        <v>77</v>
      </c>
      <c r="D63" s="93">
        <f>0</f>
        <v>0</v>
      </c>
      <c r="E63" s="93">
        <f t="shared" ref="E63:P63" si="20">E11+E23+E58</f>
        <v>75117.17</v>
      </c>
      <c r="F63" s="93">
        <f t="shared" si="20"/>
        <v>0</v>
      </c>
      <c r="G63" s="93">
        <f t="shared" si="20"/>
        <v>0</v>
      </c>
      <c r="H63" s="93">
        <f t="shared" si="20"/>
        <v>0</v>
      </c>
      <c r="I63" s="93">
        <f t="shared" si="20"/>
        <v>49746607.210000001</v>
      </c>
      <c r="J63" s="93">
        <f t="shared" si="20"/>
        <v>22999989</v>
      </c>
      <c r="K63" s="93">
        <f t="shared" si="20"/>
        <v>0</v>
      </c>
      <c r="L63" s="93">
        <f t="shared" si="20"/>
        <v>0</v>
      </c>
      <c r="M63" s="93">
        <f t="shared" si="20"/>
        <v>5769860.8700000001</v>
      </c>
      <c r="N63" s="93">
        <f t="shared" si="20"/>
        <v>1270874.56</v>
      </c>
      <c r="O63" s="93">
        <f t="shared" si="20"/>
        <v>0</v>
      </c>
      <c r="P63" s="93">
        <f t="shared" si="20"/>
        <v>0</v>
      </c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>
        <f>D63</f>
        <v>0</v>
      </c>
      <c r="AF63" s="93">
        <f>AF11+AF23+AF58</f>
        <v>55591585.25</v>
      </c>
      <c r="AG63" s="93">
        <f>AG11+AG23+AG58</f>
        <v>24270863.559999999</v>
      </c>
      <c r="AH63" s="93" t="s">
        <v>98</v>
      </c>
      <c r="AI63" s="108" t="s">
        <v>64</v>
      </c>
      <c r="AJ63" s="111">
        <f>55591585.25</f>
        <v>55591585.25</v>
      </c>
      <c r="AK63" s="111">
        <f t="shared" ref="AK63:AK67" si="21">AF63-AJ63</f>
        <v>0</v>
      </c>
      <c r="AL63" s="112">
        <v>24270863.559999999</v>
      </c>
      <c r="AM63" s="111">
        <f t="shared" ref="AM63:AM67" si="22">AG63-AL63</f>
        <v>0</v>
      </c>
    </row>
    <row r="64" spans="1:39" x14ac:dyDescent="0.25">
      <c r="A64" s="87" t="s">
        <v>65</v>
      </c>
      <c r="B64" s="107" t="s">
        <v>77</v>
      </c>
      <c r="C64" s="85" t="s">
        <v>77</v>
      </c>
      <c r="D64" s="93">
        <f>D17</f>
        <v>2175281.5</v>
      </c>
      <c r="E64" s="93">
        <f t="shared" ref="E64:P64" si="23">E12+E17+E24</f>
        <v>113917.93</v>
      </c>
      <c r="F64" s="93">
        <f t="shared" si="23"/>
        <v>105070.01</v>
      </c>
      <c r="G64" s="93">
        <f t="shared" si="23"/>
        <v>0</v>
      </c>
      <c r="H64" s="93">
        <f t="shared" si="23"/>
        <v>0</v>
      </c>
      <c r="I64" s="93">
        <f t="shared" si="23"/>
        <v>17970743.43</v>
      </c>
      <c r="J64" s="93">
        <f t="shared" si="23"/>
        <v>17672178.109999999</v>
      </c>
      <c r="K64" s="93">
        <f t="shared" si="23"/>
        <v>0</v>
      </c>
      <c r="L64" s="93">
        <f t="shared" si="23"/>
        <v>0</v>
      </c>
      <c r="M64" s="93">
        <f t="shared" si="23"/>
        <v>0</v>
      </c>
      <c r="N64" s="93">
        <f t="shared" si="23"/>
        <v>0</v>
      </c>
      <c r="O64" s="93">
        <f t="shared" si="23"/>
        <v>0</v>
      </c>
      <c r="P64" s="93">
        <f t="shared" si="23"/>
        <v>0</v>
      </c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>
        <f>D64</f>
        <v>2175281.5</v>
      </c>
      <c r="AF64" s="93">
        <f>AF12+AF17+AF24</f>
        <v>18084661.359999999</v>
      </c>
      <c r="AG64" s="93">
        <f>AG12+AG17+AG24</f>
        <v>17777248.120000001</v>
      </c>
      <c r="AH64" s="93" t="s">
        <v>98</v>
      </c>
      <c r="AI64" s="108" t="s">
        <v>65</v>
      </c>
      <c r="AJ64" s="96">
        <v>18084661.359999999</v>
      </c>
      <c r="AK64" s="111">
        <f t="shared" si="21"/>
        <v>0</v>
      </c>
      <c r="AL64" s="96">
        <v>17777248.120000001</v>
      </c>
      <c r="AM64" s="111">
        <f t="shared" si="22"/>
        <v>0</v>
      </c>
    </row>
    <row r="65" spans="1:39" x14ac:dyDescent="0.25">
      <c r="A65" s="87" t="s">
        <v>66</v>
      </c>
      <c r="B65" s="107" t="s">
        <v>77</v>
      </c>
      <c r="C65" s="85" t="s">
        <v>77</v>
      </c>
      <c r="D65" s="93">
        <f>D13+D25</f>
        <v>20041650.810000002</v>
      </c>
      <c r="E65" s="93">
        <f>E13+E18+E25+E49+E52</f>
        <v>2233863.94</v>
      </c>
      <c r="F65" s="93">
        <f>F13+F18+F25+F49+F52</f>
        <v>2175281.5</v>
      </c>
      <c r="G65" s="93">
        <f>G13+G18+G25</f>
        <v>0</v>
      </c>
      <c r="H65" s="93">
        <f>H13+H18+H25</f>
        <v>0</v>
      </c>
      <c r="I65" s="93">
        <f>I13+I18+I25</f>
        <v>0</v>
      </c>
      <c r="J65" s="93">
        <f>J13+J18+J25</f>
        <v>0</v>
      </c>
      <c r="K65" s="93">
        <f>K13+K18+K25+K49+K52</f>
        <v>0</v>
      </c>
      <c r="L65" s="93">
        <f>L13+L18+L25+L49+L52</f>
        <v>0</v>
      </c>
      <c r="M65" s="93">
        <f>M13+M18+M25+M49+M52</f>
        <v>0</v>
      </c>
      <c r="N65" s="93">
        <f>N13+N18+N25</f>
        <v>0</v>
      </c>
      <c r="O65" s="93">
        <f>O13+O18+O25</f>
        <v>30000000</v>
      </c>
      <c r="P65" s="93">
        <f>P13+P18+P25</f>
        <v>6417858.7800000003</v>
      </c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>
        <f>D65</f>
        <v>20041650.810000002</v>
      </c>
      <c r="AF65" s="93">
        <f>AF13+AF18+AF25</f>
        <v>32233863.940000001</v>
      </c>
      <c r="AG65" s="93">
        <f>AG13+AG18+AG25</f>
        <v>8593140.2800000012</v>
      </c>
      <c r="AH65" s="93" t="s">
        <v>98</v>
      </c>
      <c r="AI65" s="108" t="s">
        <v>66</v>
      </c>
      <c r="AJ65" s="96">
        <f>3208475+21625474.17+8374525.83</f>
        <v>33208475</v>
      </c>
      <c r="AK65" s="111">
        <f>AF65-AJ65</f>
        <v>-974611.05999999866</v>
      </c>
      <c r="AL65" s="96">
        <f>2175281.5+4709668.68+1708190.1</f>
        <v>8593140.2799999993</v>
      </c>
      <c r="AM65" s="111">
        <f t="shared" si="22"/>
        <v>0</v>
      </c>
    </row>
    <row r="66" spans="1:39" x14ac:dyDescent="0.25">
      <c r="A66" s="87" t="s">
        <v>68</v>
      </c>
      <c r="B66" s="107" t="s">
        <v>77</v>
      </c>
      <c r="C66" s="85" t="s">
        <v>77</v>
      </c>
      <c r="D66" s="93">
        <f>D50+D53</f>
        <v>119689.63</v>
      </c>
      <c r="E66" s="93">
        <f t="shared" ref="E66:P66" si="24">E14+E26+E50+E53</f>
        <v>58582.44</v>
      </c>
      <c r="F66" s="93">
        <f t="shared" si="24"/>
        <v>30668</v>
      </c>
      <c r="G66" s="93">
        <f t="shared" si="24"/>
        <v>0</v>
      </c>
      <c r="H66" s="93">
        <f t="shared" si="24"/>
        <v>0</v>
      </c>
      <c r="I66" s="93">
        <f t="shared" si="24"/>
        <v>0</v>
      </c>
      <c r="J66" s="93">
        <f t="shared" si="24"/>
        <v>0</v>
      </c>
      <c r="K66" s="93">
        <f t="shared" si="24"/>
        <v>119689.63</v>
      </c>
      <c r="L66" s="93">
        <f t="shared" si="24"/>
        <v>119689.63</v>
      </c>
      <c r="M66" s="93">
        <f t="shared" si="24"/>
        <v>0</v>
      </c>
      <c r="N66" s="93">
        <f t="shared" si="24"/>
        <v>0</v>
      </c>
      <c r="O66" s="93">
        <f t="shared" si="24"/>
        <v>11945625.130000001</v>
      </c>
      <c r="P66" s="93">
        <f t="shared" si="24"/>
        <v>10505435.68</v>
      </c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>
        <f>D66</f>
        <v>119689.63</v>
      </c>
      <c r="AF66" s="93">
        <f>AF14+AF26+AF50+AF53</f>
        <v>12123897.199999999</v>
      </c>
      <c r="AG66" s="93">
        <f>AG14+AG26+AG50+AG53</f>
        <v>10655793.309999999</v>
      </c>
      <c r="AH66" s="93" t="s">
        <v>98</v>
      </c>
      <c r="AI66" s="108" t="s">
        <v>68</v>
      </c>
      <c r="AJ66" s="113">
        <f>430000+5279289.4+6666335.73</f>
        <v>12375625.130000001</v>
      </c>
      <c r="AK66" s="111">
        <f t="shared" si="21"/>
        <v>-251727.93000000156</v>
      </c>
      <c r="AL66" s="113">
        <v>10154446.530000001</v>
      </c>
      <c r="AM66" s="111">
        <f t="shared" si="22"/>
        <v>501346.77999999747</v>
      </c>
    </row>
    <row r="67" spans="1:39" x14ac:dyDescent="0.25">
      <c r="A67" s="87" t="s">
        <v>114</v>
      </c>
      <c r="B67" s="107" t="s">
        <v>77</v>
      </c>
      <c r="C67" s="85" t="s">
        <v>77</v>
      </c>
      <c r="D67" s="93">
        <v>0</v>
      </c>
      <c r="E67" s="93">
        <f t="shared" ref="E67:P67" si="25">E27+E59</f>
        <v>0</v>
      </c>
      <c r="F67" s="93">
        <f t="shared" si="25"/>
        <v>0</v>
      </c>
      <c r="G67" s="93">
        <f t="shared" si="25"/>
        <v>0</v>
      </c>
      <c r="H67" s="93">
        <f t="shared" si="25"/>
        <v>0</v>
      </c>
      <c r="I67" s="93">
        <f t="shared" si="25"/>
        <v>0</v>
      </c>
      <c r="J67" s="93">
        <f t="shared" si="25"/>
        <v>0</v>
      </c>
      <c r="K67" s="93">
        <f t="shared" si="25"/>
        <v>0</v>
      </c>
      <c r="L67" s="93">
        <f t="shared" si="25"/>
        <v>0</v>
      </c>
      <c r="M67" s="93">
        <f t="shared" si="25"/>
        <v>5083498.3</v>
      </c>
      <c r="N67" s="93">
        <f t="shared" si="25"/>
        <v>5083498.3</v>
      </c>
      <c r="O67" s="93">
        <f t="shared" si="25"/>
        <v>27000</v>
      </c>
      <c r="P67" s="93">
        <f t="shared" si="25"/>
        <v>27000</v>
      </c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>
        <f>AE27+AE59</f>
        <v>0</v>
      </c>
      <c r="AF67" s="93">
        <f>AF27+AF59</f>
        <v>5110498.3</v>
      </c>
      <c r="AG67" s="93">
        <f>AG27+AG59</f>
        <v>5110498.3</v>
      </c>
      <c r="AH67" s="93" t="s">
        <v>98</v>
      </c>
      <c r="AI67" s="108" t="s">
        <v>68</v>
      </c>
      <c r="AJ67" s="113">
        <f>430000+5279289.4+6666335.73</f>
        <v>12375625.130000001</v>
      </c>
      <c r="AK67" s="111">
        <f t="shared" si="21"/>
        <v>-7265126.830000001</v>
      </c>
      <c r="AL67" s="113">
        <v>10154446.530000001</v>
      </c>
      <c r="AM67" s="111">
        <f t="shared" si="22"/>
        <v>-5043948.2300000014</v>
      </c>
    </row>
    <row r="68" spans="1:39" x14ac:dyDescent="0.25">
      <c r="A68" s="87" t="s">
        <v>116</v>
      </c>
      <c r="B68" s="107" t="s">
        <v>98</v>
      </c>
      <c r="C68" s="85" t="s">
        <v>98</v>
      </c>
      <c r="D68" s="93">
        <f>D29</f>
        <v>109121.71</v>
      </c>
      <c r="E68" s="93">
        <f>E15</f>
        <v>3123.34</v>
      </c>
      <c r="F68" s="93">
        <f>F15</f>
        <v>3123.34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f>O28+O15+O29</f>
        <v>3141895.62</v>
      </c>
      <c r="P68" s="93">
        <f>P28+P15+P29</f>
        <v>3141895.62</v>
      </c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>
        <f>AE29</f>
        <v>109121.71</v>
      </c>
      <c r="AF68" s="93">
        <f>AF15+AF28+AF29</f>
        <v>3145018.96</v>
      </c>
      <c r="AG68" s="93">
        <f>AG15+AG28+AG29</f>
        <v>3145018.96</v>
      </c>
      <c r="AH68" s="93" t="s">
        <v>98</v>
      </c>
      <c r="AI68" s="108"/>
      <c r="AJ68" s="113"/>
      <c r="AK68" s="111"/>
      <c r="AL68" s="113"/>
      <c r="AM68" s="111"/>
    </row>
    <row r="69" spans="1:39" x14ac:dyDescent="0.25">
      <c r="A69" s="87" t="s">
        <v>118</v>
      </c>
      <c r="B69" s="107" t="s">
        <v>98</v>
      </c>
      <c r="C69" s="85" t="s">
        <v>98</v>
      </c>
      <c r="D69" s="93">
        <f>D31+D30+D33+D34+D36</f>
        <v>5921119.5100000007</v>
      </c>
      <c r="E69" s="93">
        <f t="shared" ref="E69:V69" si="26">E31+E30+E32+E33+E34+E36+E38</f>
        <v>89991.22</v>
      </c>
      <c r="F69" s="93">
        <f t="shared" si="26"/>
        <v>89991.22</v>
      </c>
      <c r="G69" s="93">
        <f t="shared" si="26"/>
        <v>0</v>
      </c>
      <c r="H69" s="93">
        <f t="shared" si="26"/>
        <v>0</v>
      </c>
      <c r="I69" s="93">
        <f t="shared" si="26"/>
        <v>0</v>
      </c>
      <c r="J69" s="93">
        <f t="shared" si="26"/>
        <v>0</v>
      </c>
      <c r="K69" s="93">
        <f t="shared" si="26"/>
        <v>0</v>
      </c>
      <c r="L69" s="93">
        <f t="shared" si="26"/>
        <v>0</v>
      </c>
      <c r="M69" s="93">
        <f t="shared" si="26"/>
        <v>0</v>
      </c>
      <c r="N69" s="93">
        <f t="shared" si="26"/>
        <v>0</v>
      </c>
      <c r="O69" s="93">
        <f t="shared" si="26"/>
        <v>22012.69</v>
      </c>
      <c r="P69" s="93">
        <f t="shared" si="26"/>
        <v>22012.69</v>
      </c>
      <c r="Q69" s="93">
        <f t="shared" si="26"/>
        <v>5614196.7300000004</v>
      </c>
      <c r="R69" s="93">
        <f t="shared" si="26"/>
        <v>5614196.7300000004</v>
      </c>
      <c r="S69" s="93">
        <f t="shared" si="26"/>
        <v>194918.87</v>
      </c>
      <c r="T69" s="93">
        <f t="shared" si="26"/>
        <v>29084.59</v>
      </c>
      <c r="U69" s="93">
        <f t="shared" si="26"/>
        <v>27187.02</v>
      </c>
      <c r="V69" s="93">
        <f t="shared" si="26"/>
        <v>8156.1</v>
      </c>
      <c r="W69" s="93"/>
      <c r="X69" s="93"/>
      <c r="Y69" s="93"/>
      <c r="Z69" s="93"/>
      <c r="AA69" s="93"/>
      <c r="AB69" s="93"/>
      <c r="AC69" s="93"/>
      <c r="AD69" s="93"/>
      <c r="AE69" s="93">
        <f>AE31+AE30+AE32+AE33+AE34+AE36+AE38</f>
        <v>5921119.5100000007</v>
      </c>
      <c r="AF69" s="93">
        <f>AF31+AF30+AF32+AF33+AF34+AF36+AF38</f>
        <v>5948306.5300000003</v>
      </c>
      <c r="AG69" s="93">
        <f>AG31+AG30+AG32+AG33+AG34+AG36+AG38</f>
        <v>5763441.3300000001</v>
      </c>
      <c r="AH69" s="93" t="s">
        <v>98</v>
      </c>
      <c r="AI69" s="108"/>
      <c r="AJ69" s="113"/>
      <c r="AK69" s="111"/>
      <c r="AL69" s="113"/>
      <c r="AM69" s="111"/>
    </row>
    <row r="70" spans="1:39" x14ac:dyDescent="0.25">
      <c r="A70" s="87" t="s">
        <v>132</v>
      </c>
      <c r="B70" s="107" t="s">
        <v>98</v>
      </c>
      <c r="C70" s="85" t="s">
        <v>98</v>
      </c>
      <c r="D70" s="93">
        <f>D41+D42+D43+D44+D45+D46+D47+D54+D55</f>
        <v>2559801.08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3">
        <f>K54+K55</f>
        <v>56810.16</v>
      </c>
      <c r="L70" s="93">
        <f>L54+L55</f>
        <v>56810.16</v>
      </c>
      <c r="M70" s="93">
        <v>0</v>
      </c>
      <c r="N70" s="93">
        <v>0</v>
      </c>
      <c r="O70" s="93">
        <v>0</v>
      </c>
      <c r="P70" s="93">
        <v>0</v>
      </c>
      <c r="Q70" s="93"/>
      <c r="R70" s="93"/>
      <c r="S70" s="93">
        <f>S35+S37+S39+S40+S41+S42</f>
        <v>1685851.54</v>
      </c>
      <c r="T70" s="93">
        <f>T35+T37+T39+T40+T41+T42</f>
        <v>1685851.54</v>
      </c>
      <c r="U70" s="93"/>
      <c r="V70" s="93"/>
      <c r="W70" s="93">
        <f>W35+W37+W39+W41+W42</f>
        <v>175938.76</v>
      </c>
      <c r="X70" s="93">
        <f>X35+X37+X39+X41+X42</f>
        <v>175938.76</v>
      </c>
      <c r="Y70" s="93">
        <f>Y35+Y37+Y39+Y41+Y42</f>
        <v>0</v>
      </c>
      <c r="Z70" s="93">
        <f>Z35+Z37+Z39+Z41+Z42</f>
        <v>0</v>
      </c>
      <c r="AA70" s="93">
        <f>AA35+AA37+AA39+AA41+AA42+AA43</f>
        <v>26790</v>
      </c>
      <c r="AB70" s="93">
        <f>AB35+AB37+AB39+AB41+AB42+AB43</f>
        <v>26790</v>
      </c>
      <c r="AC70" s="93">
        <f>AC44+AC45+AC46+AC47</f>
        <v>780244.9</v>
      </c>
      <c r="AD70" s="93">
        <f>AD44+AD45+AD46+AD47</f>
        <v>780244.9</v>
      </c>
      <c r="AE70" s="93">
        <f>AE41+AE42+AE43+AE44+AE45+AE46+AE47+AE54+AE55</f>
        <v>2559801.08</v>
      </c>
      <c r="AF70" s="93">
        <f>AF35+AF37+AF41+AF42+AF43+AF44+AF45+AF46+AF47+AF54+AF55</f>
        <v>2725635.3600000003</v>
      </c>
      <c r="AG70" s="93">
        <f>AG35+AG37+AG41+AG42+AG43+AG44+AG45+AG46+AG47+AG54+AG55</f>
        <v>2725635.3600000003</v>
      </c>
      <c r="AH70" s="93" t="s">
        <v>98</v>
      </c>
      <c r="AI70" s="108"/>
      <c r="AJ70" s="113"/>
      <c r="AK70" s="111"/>
      <c r="AL70" s="113"/>
      <c r="AM70" s="111"/>
    </row>
    <row r="71" spans="1:39" x14ac:dyDescent="0.25">
      <c r="A71" s="87" t="s">
        <v>132</v>
      </c>
      <c r="B71" s="114" t="s">
        <v>141</v>
      </c>
      <c r="C71" s="85" t="s">
        <v>98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>
        <f>V39</f>
        <v>-8156.1</v>
      </c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>
        <f>AG39</f>
        <v>-8156.1</v>
      </c>
      <c r="AH71" s="93" t="s">
        <v>98</v>
      </c>
      <c r="AI71" s="108"/>
      <c r="AJ71" s="113"/>
      <c r="AK71" s="111"/>
      <c r="AL71" s="113"/>
      <c r="AM71" s="111"/>
    </row>
    <row r="72" spans="1:39" x14ac:dyDescent="0.25">
      <c r="A72" s="115" t="s">
        <v>115</v>
      </c>
      <c r="B72" s="115"/>
      <c r="C72" s="116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93"/>
      <c r="AI72" s="108"/>
      <c r="AJ72" s="117"/>
      <c r="AK72" s="111"/>
      <c r="AL72" s="117"/>
      <c r="AM72" s="111"/>
    </row>
    <row r="73" spans="1:39" x14ac:dyDescent="0.25">
      <c r="A73" s="87" t="s">
        <v>61</v>
      </c>
      <c r="B73" s="107" t="s">
        <v>77</v>
      </c>
      <c r="C73" s="107" t="s">
        <v>77</v>
      </c>
      <c r="D73" s="107" t="s">
        <v>77</v>
      </c>
      <c r="E73" s="107" t="s">
        <v>77</v>
      </c>
      <c r="F73" s="107" t="s">
        <v>77</v>
      </c>
      <c r="G73" s="107" t="s">
        <v>77</v>
      </c>
      <c r="H73" s="107" t="s">
        <v>77</v>
      </c>
      <c r="I73" s="107" t="s">
        <v>77</v>
      </c>
      <c r="J73" s="107" t="s">
        <v>77</v>
      </c>
      <c r="K73" s="107" t="s">
        <v>77</v>
      </c>
      <c r="L73" s="107" t="s">
        <v>77</v>
      </c>
      <c r="M73" s="107" t="s">
        <v>77</v>
      </c>
      <c r="N73" s="107" t="s">
        <v>77</v>
      </c>
      <c r="O73" s="107" t="s">
        <v>77</v>
      </c>
      <c r="P73" s="107" t="s">
        <v>77</v>
      </c>
      <c r="Q73" s="107" t="s">
        <v>77</v>
      </c>
      <c r="R73" s="107" t="s">
        <v>77</v>
      </c>
      <c r="S73" s="107" t="s">
        <v>77</v>
      </c>
      <c r="T73" s="107" t="s">
        <v>77</v>
      </c>
      <c r="U73" s="107" t="s">
        <v>77</v>
      </c>
      <c r="V73" s="107" t="s">
        <v>77</v>
      </c>
      <c r="W73" s="107" t="s">
        <v>77</v>
      </c>
      <c r="X73" s="107" t="s">
        <v>77</v>
      </c>
      <c r="Y73" s="107" t="s">
        <v>77</v>
      </c>
      <c r="Z73" s="107" t="s">
        <v>77</v>
      </c>
      <c r="AA73" s="107" t="s">
        <v>77</v>
      </c>
      <c r="AB73" s="107" t="s">
        <v>77</v>
      </c>
      <c r="AC73" s="107"/>
      <c r="AD73" s="107"/>
      <c r="AE73" s="107" t="s">
        <v>77</v>
      </c>
      <c r="AF73" s="93">
        <f>23891060.79-AF62</f>
        <v>0</v>
      </c>
      <c r="AG73" s="107" t="s">
        <v>77</v>
      </c>
      <c r="AH73" s="107" t="s">
        <v>77</v>
      </c>
      <c r="AI73" s="108"/>
      <c r="AJ73" s="117"/>
      <c r="AK73" s="111"/>
      <c r="AL73" s="117"/>
      <c r="AM73" s="111"/>
    </row>
    <row r="74" spans="1:39" x14ac:dyDescent="0.25">
      <c r="A74" s="87" t="s">
        <v>64</v>
      </c>
      <c r="B74" s="107" t="s">
        <v>77</v>
      </c>
      <c r="C74" s="107" t="s">
        <v>77</v>
      </c>
      <c r="D74" s="107" t="s">
        <v>77</v>
      </c>
      <c r="E74" s="107" t="s">
        <v>77</v>
      </c>
      <c r="F74" s="107" t="s">
        <v>77</v>
      </c>
      <c r="G74" s="107" t="s">
        <v>77</v>
      </c>
      <c r="H74" s="107" t="s">
        <v>77</v>
      </c>
      <c r="I74" s="107" t="s">
        <v>77</v>
      </c>
      <c r="J74" s="107" t="s">
        <v>77</v>
      </c>
      <c r="K74" s="107" t="s">
        <v>77</v>
      </c>
      <c r="L74" s="107" t="s">
        <v>77</v>
      </c>
      <c r="M74" s="107" t="s">
        <v>77</v>
      </c>
      <c r="N74" s="107" t="s">
        <v>77</v>
      </c>
      <c r="O74" s="107" t="s">
        <v>77</v>
      </c>
      <c r="P74" s="107" t="s">
        <v>77</v>
      </c>
      <c r="Q74" s="107" t="s">
        <v>77</v>
      </c>
      <c r="R74" s="107" t="s">
        <v>77</v>
      </c>
      <c r="S74" s="107" t="s">
        <v>77</v>
      </c>
      <c r="T74" s="107" t="s">
        <v>77</v>
      </c>
      <c r="U74" s="107" t="s">
        <v>77</v>
      </c>
      <c r="V74" s="107" t="s">
        <v>77</v>
      </c>
      <c r="W74" s="107" t="s">
        <v>77</v>
      </c>
      <c r="X74" s="107" t="s">
        <v>77</v>
      </c>
      <c r="Y74" s="107" t="s">
        <v>77</v>
      </c>
      <c r="Z74" s="107" t="s">
        <v>77</v>
      </c>
      <c r="AA74" s="107" t="s">
        <v>77</v>
      </c>
      <c r="AB74" s="107" t="s">
        <v>77</v>
      </c>
      <c r="AC74" s="107"/>
      <c r="AD74" s="107"/>
      <c r="AE74" s="107" t="s">
        <v>77</v>
      </c>
      <c r="AF74" s="93">
        <f>55591585.25-AF63</f>
        <v>0</v>
      </c>
      <c r="AG74" s="107" t="s">
        <v>77</v>
      </c>
      <c r="AH74" s="107" t="s">
        <v>77</v>
      </c>
      <c r="AI74" s="108"/>
      <c r="AJ74" s="117"/>
      <c r="AK74" s="111"/>
      <c r="AL74" s="117"/>
      <c r="AM74" s="111"/>
    </row>
    <row r="75" spans="1:39" x14ac:dyDescent="0.25">
      <c r="A75" s="87" t="s">
        <v>65</v>
      </c>
      <c r="B75" s="107" t="s">
        <v>77</v>
      </c>
      <c r="C75" s="107" t="s">
        <v>77</v>
      </c>
      <c r="D75" s="107" t="s">
        <v>77</v>
      </c>
      <c r="E75" s="107" t="s">
        <v>77</v>
      </c>
      <c r="F75" s="107" t="s">
        <v>77</v>
      </c>
      <c r="G75" s="107" t="s">
        <v>77</v>
      </c>
      <c r="H75" s="107" t="s">
        <v>77</v>
      </c>
      <c r="I75" s="107" t="s">
        <v>77</v>
      </c>
      <c r="J75" s="107" t="s">
        <v>77</v>
      </c>
      <c r="K75" s="107" t="s">
        <v>77</v>
      </c>
      <c r="L75" s="107" t="s">
        <v>77</v>
      </c>
      <c r="M75" s="107" t="s">
        <v>77</v>
      </c>
      <c r="N75" s="107" t="s">
        <v>77</v>
      </c>
      <c r="O75" s="107" t="s">
        <v>77</v>
      </c>
      <c r="P75" s="107" t="s">
        <v>77</v>
      </c>
      <c r="Q75" s="107" t="s">
        <v>77</v>
      </c>
      <c r="R75" s="107" t="s">
        <v>77</v>
      </c>
      <c r="S75" s="107" t="s">
        <v>77</v>
      </c>
      <c r="T75" s="107" t="s">
        <v>77</v>
      </c>
      <c r="U75" s="107" t="s">
        <v>77</v>
      </c>
      <c r="V75" s="107" t="s">
        <v>77</v>
      </c>
      <c r="W75" s="107" t="s">
        <v>77</v>
      </c>
      <c r="X75" s="107" t="s">
        <v>77</v>
      </c>
      <c r="Y75" s="107" t="s">
        <v>77</v>
      </c>
      <c r="Z75" s="107" t="s">
        <v>77</v>
      </c>
      <c r="AA75" s="107" t="s">
        <v>77</v>
      </c>
      <c r="AB75" s="107" t="s">
        <v>77</v>
      </c>
      <c r="AC75" s="107"/>
      <c r="AD75" s="107"/>
      <c r="AE75" s="107" t="s">
        <v>77</v>
      </c>
      <c r="AF75" s="93">
        <f>18084661.36-AF64</f>
        <v>0</v>
      </c>
      <c r="AG75" s="107" t="s">
        <v>77</v>
      </c>
      <c r="AH75" s="107" t="s">
        <v>77</v>
      </c>
      <c r="AI75" s="108"/>
      <c r="AJ75" s="117"/>
      <c r="AK75" s="111"/>
      <c r="AL75" s="117"/>
      <c r="AM75" s="111"/>
    </row>
    <row r="76" spans="1:39" ht="17.25" customHeight="1" x14ac:dyDescent="0.25">
      <c r="A76" s="87" t="s">
        <v>66</v>
      </c>
      <c r="B76" s="107" t="s">
        <v>77</v>
      </c>
      <c r="C76" s="107" t="s">
        <v>77</v>
      </c>
      <c r="D76" s="107" t="s">
        <v>77</v>
      </c>
      <c r="E76" s="107" t="s">
        <v>77</v>
      </c>
      <c r="F76" s="107" t="s">
        <v>77</v>
      </c>
      <c r="G76" s="107" t="s">
        <v>77</v>
      </c>
      <c r="H76" s="107" t="s">
        <v>77</v>
      </c>
      <c r="I76" s="107" t="s">
        <v>77</v>
      </c>
      <c r="J76" s="107" t="s">
        <v>77</v>
      </c>
      <c r="K76" s="107" t="s">
        <v>77</v>
      </c>
      <c r="L76" s="107" t="s">
        <v>77</v>
      </c>
      <c r="M76" s="107" t="s">
        <v>77</v>
      </c>
      <c r="N76" s="107" t="s">
        <v>77</v>
      </c>
      <c r="O76" s="107" t="s">
        <v>77</v>
      </c>
      <c r="P76" s="107" t="s">
        <v>77</v>
      </c>
      <c r="Q76" s="107" t="s">
        <v>77</v>
      </c>
      <c r="R76" s="107" t="s">
        <v>77</v>
      </c>
      <c r="S76" s="107" t="s">
        <v>77</v>
      </c>
      <c r="T76" s="107" t="s">
        <v>77</v>
      </c>
      <c r="U76" s="107" t="s">
        <v>77</v>
      </c>
      <c r="V76" s="107" t="s">
        <v>77</v>
      </c>
      <c r="W76" s="107" t="s">
        <v>77</v>
      </c>
      <c r="X76" s="107" t="s">
        <v>77</v>
      </c>
      <c r="Y76" s="107" t="s">
        <v>77</v>
      </c>
      <c r="Z76" s="107" t="s">
        <v>77</v>
      </c>
      <c r="AA76" s="107" t="s">
        <v>77</v>
      </c>
      <c r="AB76" s="107" t="s">
        <v>77</v>
      </c>
      <c r="AC76" s="107"/>
      <c r="AD76" s="107"/>
      <c r="AE76" s="107" t="s">
        <v>77</v>
      </c>
      <c r="AF76" s="93">
        <f>33208475-AF65</f>
        <v>974611.05999999866</v>
      </c>
      <c r="AG76" s="107" t="s">
        <v>77</v>
      </c>
      <c r="AH76" s="107" t="s">
        <v>77</v>
      </c>
      <c r="AI76" s="108"/>
      <c r="AJ76" s="117"/>
      <c r="AK76" s="111"/>
      <c r="AL76" s="117"/>
      <c r="AM76" s="111"/>
    </row>
    <row r="77" spans="1:39" x14ac:dyDescent="0.25">
      <c r="A77" s="87" t="s">
        <v>68</v>
      </c>
      <c r="B77" s="107" t="s">
        <v>77</v>
      </c>
      <c r="C77" s="107" t="s">
        <v>77</v>
      </c>
      <c r="D77" s="107" t="s">
        <v>77</v>
      </c>
      <c r="E77" s="107" t="s">
        <v>77</v>
      </c>
      <c r="F77" s="107" t="s">
        <v>77</v>
      </c>
      <c r="G77" s="107" t="s">
        <v>77</v>
      </c>
      <c r="H77" s="107" t="s">
        <v>77</v>
      </c>
      <c r="I77" s="107" t="s">
        <v>77</v>
      </c>
      <c r="J77" s="107" t="s">
        <v>77</v>
      </c>
      <c r="K77" s="107" t="s">
        <v>77</v>
      </c>
      <c r="L77" s="107" t="s">
        <v>77</v>
      </c>
      <c r="M77" s="107" t="s">
        <v>77</v>
      </c>
      <c r="N77" s="107" t="s">
        <v>77</v>
      </c>
      <c r="O77" s="107" t="s">
        <v>77</v>
      </c>
      <c r="P77" s="107" t="s">
        <v>77</v>
      </c>
      <c r="Q77" s="107" t="s">
        <v>77</v>
      </c>
      <c r="R77" s="107" t="s">
        <v>77</v>
      </c>
      <c r="S77" s="107" t="s">
        <v>77</v>
      </c>
      <c r="T77" s="107" t="s">
        <v>77</v>
      </c>
      <c r="U77" s="107" t="s">
        <v>77</v>
      </c>
      <c r="V77" s="107" t="s">
        <v>77</v>
      </c>
      <c r="W77" s="107" t="s">
        <v>77</v>
      </c>
      <c r="X77" s="107" t="s">
        <v>77</v>
      </c>
      <c r="Y77" s="107" t="s">
        <v>77</v>
      </c>
      <c r="Z77" s="107" t="s">
        <v>77</v>
      </c>
      <c r="AA77" s="107" t="s">
        <v>77</v>
      </c>
      <c r="AB77" s="107" t="s">
        <v>77</v>
      </c>
      <c r="AC77" s="107"/>
      <c r="AD77" s="107"/>
      <c r="AE77" s="107" t="s">
        <v>77</v>
      </c>
      <c r="AF77" s="93">
        <f>12785951.2-AF66</f>
        <v>662054</v>
      </c>
      <c r="AG77" s="107" t="s">
        <v>77</v>
      </c>
      <c r="AH77" s="107" t="s">
        <v>77</v>
      </c>
      <c r="AI77" s="108"/>
      <c r="AJ77" s="117"/>
      <c r="AK77" s="111"/>
      <c r="AL77" s="117"/>
      <c r="AM77" s="111"/>
    </row>
    <row r="78" spans="1:39" x14ac:dyDescent="0.25">
      <c r="A78" s="87" t="s">
        <v>114</v>
      </c>
      <c r="B78" s="107" t="s">
        <v>77</v>
      </c>
      <c r="C78" s="107" t="s">
        <v>77</v>
      </c>
      <c r="D78" s="107" t="s">
        <v>77</v>
      </c>
      <c r="E78" s="107" t="s">
        <v>77</v>
      </c>
      <c r="F78" s="107" t="s">
        <v>77</v>
      </c>
      <c r="G78" s="107" t="s">
        <v>77</v>
      </c>
      <c r="H78" s="107" t="s">
        <v>77</v>
      </c>
      <c r="I78" s="107" t="s">
        <v>77</v>
      </c>
      <c r="J78" s="107" t="s">
        <v>77</v>
      </c>
      <c r="K78" s="107" t="s">
        <v>77</v>
      </c>
      <c r="L78" s="107" t="s">
        <v>77</v>
      </c>
      <c r="M78" s="107" t="s">
        <v>77</v>
      </c>
      <c r="N78" s="107" t="s">
        <v>77</v>
      </c>
      <c r="O78" s="107" t="s">
        <v>77</v>
      </c>
      <c r="P78" s="107" t="s">
        <v>77</v>
      </c>
      <c r="Q78" s="107" t="s">
        <v>77</v>
      </c>
      <c r="R78" s="107" t="s">
        <v>77</v>
      </c>
      <c r="S78" s="107" t="s">
        <v>77</v>
      </c>
      <c r="T78" s="107" t="s">
        <v>77</v>
      </c>
      <c r="U78" s="107" t="s">
        <v>77</v>
      </c>
      <c r="V78" s="107" t="s">
        <v>77</v>
      </c>
      <c r="W78" s="107" t="s">
        <v>77</v>
      </c>
      <c r="X78" s="107" t="s">
        <v>77</v>
      </c>
      <c r="Y78" s="107" t="s">
        <v>77</v>
      </c>
      <c r="Z78" s="107" t="s">
        <v>77</v>
      </c>
      <c r="AA78" s="107" t="s">
        <v>77</v>
      </c>
      <c r="AB78" s="107" t="s">
        <v>77</v>
      </c>
      <c r="AC78" s="107"/>
      <c r="AD78" s="107"/>
      <c r="AE78" s="107" t="s">
        <v>77</v>
      </c>
      <c r="AF78" s="93">
        <f>5083499+27000-AF67</f>
        <v>0.70000000018626451</v>
      </c>
      <c r="AG78" s="107" t="s">
        <v>77</v>
      </c>
      <c r="AH78" s="107" t="s">
        <v>77</v>
      </c>
      <c r="AI78" s="108"/>
      <c r="AJ78" s="117"/>
      <c r="AK78" s="111"/>
      <c r="AL78" s="117"/>
      <c r="AM78" s="111"/>
    </row>
    <row r="79" spans="1:39" x14ac:dyDescent="0.25">
      <c r="A79" s="87" t="s">
        <v>116</v>
      </c>
      <c r="B79" s="107" t="s">
        <v>77</v>
      </c>
      <c r="C79" s="107" t="s">
        <v>77</v>
      </c>
      <c r="D79" s="107" t="s">
        <v>77</v>
      </c>
      <c r="E79" s="107" t="s">
        <v>77</v>
      </c>
      <c r="F79" s="107" t="s">
        <v>77</v>
      </c>
      <c r="G79" s="107" t="s">
        <v>77</v>
      </c>
      <c r="H79" s="107" t="s">
        <v>77</v>
      </c>
      <c r="I79" s="107" t="s">
        <v>77</v>
      </c>
      <c r="J79" s="107" t="s">
        <v>77</v>
      </c>
      <c r="K79" s="107" t="s">
        <v>77</v>
      </c>
      <c r="L79" s="107" t="s">
        <v>77</v>
      </c>
      <c r="M79" s="107" t="s">
        <v>77</v>
      </c>
      <c r="N79" s="107" t="s">
        <v>77</v>
      </c>
      <c r="O79" s="107" t="s">
        <v>77</v>
      </c>
      <c r="P79" s="107" t="s">
        <v>77</v>
      </c>
      <c r="Q79" s="107" t="s">
        <v>77</v>
      </c>
      <c r="R79" s="107" t="s">
        <v>77</v>
      </c>
      <c r="S79" s="107" t="s">
        <v>77</v>
      </c>
      <c r="T79" s="107" t="s">
        <v>77</v>
      </c>
      <c r="U79" s="107" t="s">
        <v>77</v>
      </c>
      <c r="V79" s="107" t="s">
        <v>77</v>
      </c>
      <c r="W79" s="107" t="s">
        <v>77</v>
      </c>
      <c r="X79" s="107" t="s">
        <v>77</v>
      </c>
      <c r="Y79" s="107" t="s">
        <v>77</v>
      </c>
      <c r="Z79" s="107" t="s">
        <v>77</v>
      </c>
      <c r="AA79" s="107" t="s">
        <v>77</v>
      </c>
      <c r="AB79" s="107" t="s">
        <v>77</v>
      </c>
      <c r="AC79" s="107"/>
      <c r="AD79" s="107"/>
      <c r="AE79" s="107" t="s">
        <v>77</v>
      </c>
      <c r="AF79" s="93">
        <f>3032774+109121.62+3124-AF68</f>
        <v>0.66000000014901161</v>
      </c>
      <c r="AG79" s="107" t="s">
        <v>77</v>
      </c>
      <c r="AH79" s="107" t="s">
        <v>77</v>
      </c>
      <c r="AI79" s="108"/>
      <c r="AJ79" s="117"/>
      <c r="AK79" s="111"/>
      <c r="AL79" s="117"/>
      <c r="AM79" s="111"/>
    </row>
    <row r="80" spans="1:39" x14ac:dyDescent="0.25">
      <c r="A80" s="87" t="s">
        <v>118</v>
      </c>
      <c r="B80" s="107" t="s">
        <v>98</v>
      </c>
      <c r="C80" s="107" t="s">
        <v>98</v>
      </c>
      <c r="D80" s="107" t="s">
        <v>98</v>
      </c>
      <c r="E80" s="107" t="s">
        <v>77</v>
      </c>
      <c r="F80" s="107" t="s">
        <v>77</v>
      </c>
      <c r="G80" s="107" t="s">
        <v>77</v>
      </c>
      <c r="H80" s="107" t="s">
        <v>77</v>
      </c>
      <c r="I80" s="107" t="s">
        <v>77</v>
      </c>
      <c r="J80" s="107" t="s">
        <v>98</v>
      </c>
      <c r="K80" s="107" t="s">
        <v>98</v>
      </c>
      <c r="L80" s="107" t="s">
        <v>98</v>
      </c>
      <c r="M80" s="107" t="s">
        <v>98</v>
      </c>
      <c r="N80" s="107" t="s">
        <v>98</v>
      </c>
      <c r="O80" s="107" t="s">
        <v>98</v>
      </c>
      <c r="P80" s="107" t="s">
        <v>98</v>
      </c>
      <c r="Q80" s="107" t="s">
        <v>77</v>
      </c>
      <c r="R80" s="107" t="s">
        <v>77</v>
      </c>
      <c r="S80" s="107" t="s">
        <v>77</v>
      </c>
      <c r="T80" s="107" t="s">
        <v>77</v>
      </c>
      <c r="U80" s="107" t="s">
        <v>77</v>
      </c>
      <c r="V80" s="107" t="s">
        <v>77</v>
      </c>
      <c r="W80" s="107" t="s">
        <v>77</v>
      </c>
      <c r="X80" s="107" t="s">
        <v>77</v>
      </c>
      <c r="Y80" s="107" t="s">
        <v>77</v>
      </c>
      <c r="Z80" s="107" t="s">
        <v>77</v>
      </c>
      <c r="AA80" s="107" t="s">
        <v>77</v>
      </c>
      <c r="AB80" s="107" t="s">
        <v>77</v>
      </c>
      <c r="AC80" s="107"/>
      <c r="AD80" s="107"/>
      <c r="AE80" s="107" t="s">
        <v>98</v>
      </c>
      <c r="AF80" s="93">
        <f>407181.27+5794404.75-AF30-AF31-AF32-AF33-AF34-AF36-AF38</f>
        <v>253279.48999999874</v>
      </c>
      <c r="AG80" s="107" t="s">
        <v>98</v>
      </c>
      <c r="AH80" s="107" t="s">
        <v>98</v>
      </c>
      <c r="AI80" s="108"/>
      <c r="AJ80" s="117"/>
      <c r="AK80" s="111"/>
      <c r="AL80" s="117"/>
      <c r="AM80" s="111"/>
    </row>
    <row r="81" spans="1:39" x14ac:dyDescent="0.25">
      <c r="A81" s="87" t="s">
        <v>132</v>
      </c>
      <c r="B81" s="107" t="s">
        <v>98</v>
      </c>
      <c r="C81" s="107" t="s">
        <v>98</v>
      </c>
      <c r="D81" s="107" t="s">
        <v>98</v>
      </c>
      <c r="E81" s="107" t="s">
        <v>77</v>
      </c>
      <c r="F81" s="107" t="s">
        <v>77</v>
      </c>
      <c r="G81" s="107" t="s">
        <v>77</v>
      </c>
      <c r="H81" s="107" t="s">
        <v>77</v>
      </c>
      <c r="I81" s="107" t="s">
        <v>77</v>
      </c>
      <c r="J81" s="107" t="s">
        <v>98</v>
      </c>
      <c r="K81" s="107" t="s">
        <v>98</v>
      </c>
      <c r="L81" s="107" t="s">
        <v>98</v>
      </c>
      <c r="M81" s="107" t="s">
        <v>98</v>
      </c>
      <c r="N81" s="107" t="s">
        <v>98</v>
      </c>
      <c r="O81" s="107" t="s">
        <v>98</v>
      </c>
      <c r="P81" s="107" t="s">
        <v>98</v>
      </c>
      <c r="Q81" s="107" t="s">
        <v>77</v>
      </c>
      <c r="R81" s="107" t="s">
        <v>77</v>
      </c>
      <c r="S81" s="107" t="s">
        <v>77</v>
      </c>
      <c r="T81" s="107" t="s">
        <v>77</v>
      </c>
      <c r="U81" s="107" t="s">
        <v>77</v>
      </c>
      <c r="V81" s="107" t="s">
        <v>77</v>
      </c>
      <c r="W81" s="107" t="s">
        <v>77</v>
      </c>
      <c r="X81" s="107" t="s">
        <v>77</v>
      </c>
      <c r="Y81" s="107" t="s">
        <v>77</v>
      </c>
      <c r="Z81" s="107" t="s">
        <v>77</v>
      </c>
      <c r="AA81" s="107" t="s">
        <v>77</v>
      </c>
      <c r="AB81" s="107" t="s">
        <v>77</v>
      </c>
      <c r="AC81" s="107"/>
      <c r="AD81" s="107"/>
      <c r="AE81" s="107" t="s">
        <v>98</v>
      </c>
      <c r="AF81" s="93">
        <f>780244.9+1951042-AF35-AF37-AF41-AF42-AF43-AF54-AF55-AF44-AF45-AF46-AF47</f>
        <v>5651.5400000002992</v>
      </c>
      <c r="AG81" s="107" t="s">
        <v>98</v>
      </c>
      <c r="AH81" s="107" t="s">
        <v>98</v>
      </c>
      <c r="AI81" s="108"/>
      <c r="AJ81" s="117"/>
      <c r="AK81" s="111"/>
      <c r="AL81" s="117"/>
      <c r="AM81" s="111"/>
    </row>
    <row r="82" spans="1:39" hidden="1" x14ac:dyDescent="0.25">
      <c r="A82" s="118"/>
      <c r="B82" s="118"/>
      <c r="C82" s="119"/>
      <c r="D82" s="120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</row>
    <row r="83" spans="1:39" ht="98.25" hidden="1" customHeight="1" x14ac:dyDescent="0.25">
      <c r="A83" s="121" t="s">
        <v>163</v>
      </c>
      <c r="B83" s="121"/>
      <c r="C83" s="121"/>
      <c r="D83" s="121"/>
      <c r="E83" s="121"/>
      <c r="F83" s="121"/>
      <c r="G83" s="121"/>
      <c r="H83" s="121"/>
      <c r="I83" s="121"/>
      <c r="J83" s="122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</row>
    <row r="84" spans="1:39" ht="6.75" hidden="1" customHeight="1" x14ac:dyDescent="0.25">
      <c r="A84" s="121"/>
      <c r="B84" s="121"/>
      <c r="C84" s="121"/>
      <c r="D84" s="121"/>
      <c r="E84" s="121"/>
      <c r="F84" s="121"/>
      <c r="G84" s="121"/>
      <c r="H84" s="121"/>
      <c r="I84" s="121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20"/>
      <c r="AG84" s="103"/>
    </row>
    <row r="85" spans="1:39" s="69" customFormat="1" ht="61.5" hidden="1" customHeight="1" x14ac:dyDescent="0.25">
      <c r="A85" s="121" t="s">
        <v>164</v>
      </c>
      <c r="B85" s="121"/>
      <c r="C85" s="121"/>
      <c r="D85" s="121"/>
      <c r="E85" s="121"/>
      <c r="F85" s="121"/>
      <c r="G85" s="121"/>
      <c r="H85" s="121"/>
      <c r="I85" s="121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20"/>
      <c r="AG85" s="103"/>
    </row>
    <row r="86" spans="1:39" s="69" customFormat="1" ht="120" hidden="1" customHeight="1" x14ac:dyDescent="0.25">
      <c r="A86" s="123" t="s">
        <v>142</v>
      </c>
      <c r="B86" s="121"/>
      <c r="C86" s="121"/>
      <c r="D86" s="121"/>
      <c r="E86" s="121"/>
      <c r="F86" s="121"/>
      <c r="G86" s="121"/>
      <c r="H86" s="121"/>
      <c r="I86" s="121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20"/>
      <c r="AF86" s="120"/>
      <c r="AG86" s="103"/>
    </row>
    <row r="87" spans="1:39" s="69" customFormat="1" ht="45.75" hidden="1" customHeight="1" x14ac:dyDescent="0.25">
      <c r="A87" s="124" t="s">
        <v>162</v>
      </c>
      <c r="B87" s="124"/>
      <c r="C87" s="124"/>
      <c r="D87" s="124"/>
      <c r="E87" s="124"/>
      <c r="F87" s="124"/>
      <c r="G87" s="124"/>
      <c r="H87" s="124"/>
      <c r="I87" s="124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20"/>
      <c r="AF87" s="120"/>
      <c r="AG87" s="103"/>
    </row>
    <row r="88" spans="1:39" s="69" customFormat="1" ht="187.5" hidden="1" customHeight="1" x14ac:dyDescent="0.25">
      <c r="A88" s="125" t="s">
        <v>165</v>
      </c>
      <c r="B88" s="126"/>
      <c r="C88" s="126"/>
      <c r="D88" s="126"/>
      <c r="E88" s="126"/>
      <c r="F88" s="126"/>
      <c r="G88" s="126"/>
      <c r="H88" s="126"/>
      <c r="I88" s="126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20"/>
      <c r="AG88" s="103"/>
    </row>
    <row r="89" spans="1:39" s="69" customFormat="1" hidden="1" x14ac:dyDescent="0.25">
      <c r="A89" s="118"/>
      <c r="B89" s="118"/>
      <c r="C89" s="119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20"/>
      <c r="AG89" s="103"/>
    </row>
    <row r="90" spans="1:39" s="69" customFormat="1" hidden="1" x14ac:dyDescent="0.25">
      <c r="A90" s="118"/>
      <c r="B90" s="118"/>
      <c r="C90" s="119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</row>
    <row r="91" spans="1:39" s="69" customFormat="1" hidden="1" x14ac:dyDescent="0.25">
      <c r="A91" s="118"/>
      <c r="B91" s="118"/>
      <c r="C91" s="119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</row>
    <row r="92" spans="1:39" s="69" customFormat="1" hidden="1" x14ac:dyDescent="0.25">
      <c r="A92" s="118"/>
      <c r="B92" s="118"/>
      <c r="C92" s="119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</row>
    <row r="93" spans="1:39" s="69" customFormat="1" hidden="1" x14ac:dyDescent="0.25">
      <c r="A93" s="118"/>
      <c r="B93" s="118"/>
      <c r="C93" s="119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</row>
    <row r="94" spans="1:39" s="69" customFormat="1" hidden="1" x14ac:dyDescent="0.25">
      <c r="A94" s="118"/>
      <c r="B94" s="118"/>
      <c r="C94" s="119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</row>
    <row r="95" spans="1:39" s="69" customFormat="1" hidden="1" x14ac:dyDescent="0.25">
      <c r="A95" s="118"/>
      <c r="B95" s="118"/>
      <c r="C95" s="119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</row>
    <row r="96" spans="1:39" s="69" customFormat="1" hidden="1" x14ac:dyDescent="0.25">
      <c r="A96" s="118"/>
      <c r="B96" s="118"/>
      <c r="C96" s="119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</row>
    <row r="97" spans="1:33" s="69" customFormat="1" hidden="1" x14ac:dyDescent="0.25">
      <c r="A97" s="118"/>
      <c r="B97" s="118"/>
      <c r="C97" s="119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</row>
    <row r="98" spans="1:33" s="69" customFormat="1" hidden="1" x14ac:dyDescent="0.25">
      <c r="A98" s="118"/>
      <c r="B98" s="118"/>
      <c r="C98" s="119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</row>
    <row r="99" spans="1:33" s="69" customFormat="1" hidden="1" x14ac:dyDescent="0.25">
      <c r="A99" s="118"/>
      <c r="B99" s="118"/>
      <c r="C99" s="119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</row>
    <row r="100" spans="1:33" s="69" customFormat="1" hidden="1" x14ac:dyDescent="0.25">
      <c r="A100" s="118"/>
      <c r="B100" s="118"/>
      <c r="C100" s="119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</row>
    <row r="101" spans="1:33" s="69" customFormat="1" hidden="1" x14ac:dyDescent="0.25">
      <c r="A101" s="118"/>
      <c r="B101" s="118"/>
      <c r="C101" s="119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</row>
    <row r="102" spans="1:33" s="69" customFormat="1" hidden="1" x14ac:dyDescent="0.25">
      <c r="A102" s="118"/>
      <c r="B102" s="118"/>
      <c r="C102" s="119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</row>
    <row r="103" spans="1:33" s="69" customFormat="1" hidden="1" x14ac:dyDescent="0.25">
      <c r="A103" s="118"/>
      <c r="B103" s="118"/>
      <c r="C103" s="119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</row>
    <row r="104" spans="1:33" s="69" customFormat="1" hidden="1" x14ac:dyDescent="0.25">
      <c r="A104" s="118"/>
      <c r="B104" s="118"/>
      <c r="C104" s="119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</row>
    <row r="105" spans="1:33" s="69" customFormat="1" hidden="1" x14ac:dyDescent="0.25">
      <c r="A105" s="118"/>
      <c r="B105" s="118"/>
      <c r="C105" s="119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</row>
    <row r="106" spans="1:33" s="69" customFormat="1" hidden="1" x14ac:dyDescent="0.25">
      <c r="A106" s="118"/>
      <c r="B106" s="118"/>
      <c r="C106" s="119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</row>
    <row r="107" spans="1:33" s="69" customFormat="1" hidden="1" x14ac:dyDescent="0.25">
      <c r="A107" s="118"/>
      <c r="B107" s="118"/>
      <c r="C107" s="119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</row>
    <row r="108" spans="1:33" s="69" customFormat="1" hidden="1" x14ac:dyDescent="0.25">
      <c r="A108" s="118"/>
      <c r="B108" s="118"/>
      <c r="C108" s="127"/>
      <c r="D108" s="118"/>
      <c r="E108" s="118"/>
      <c r="F108" s="118"/>
      <c r="G108" s="118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</row>
    <row r="109" spans="1:33" s="69" customFormat="1" hidden="1" x14ac:dyDescent="0.25">
      <c r="A109" s="118"/>
      <c r="B109" s="118"/>
      <c r="C109" s="127"/>
      <c r="D109" s="118"/>
      <c r="E109" s="118"/>
      <c r="F109" s="118"/>
      <c r="G109" s="118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</row>
    <row r="110" spans="1:33" s="69" customFormat="1" hidden="1" x14ac:dyDescent="0.25">
      <c r="A110" s="118"/>
      <c r="B110" s="118"/>
      <c r="C110" s="127"/>
      <c r="D110" s="118"/>
      <c r="E110" s="118"/>
      <c r="F110" s="118"/>
      <c r="G110" s="118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</row>
    <row r="111" spans="1:33" s="69" customFormat="1" hidden="1" x14ac:dyDescent="0.25">
      <c r="A111" s="118"/>
      <c r="B111" s="118"/>
      <c r="C111" s="127"/>
      <c r="D111" s="118"/>
      <c r="E111" s="118"/>
      <c r="F111" s="118"/>
      <c r="G111" s="118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</row>
    <row r="112" spans="1:33" s="69" customFormat="1" hidden="1" x14ac:dyDescent="0.25">
      <c r="A112" s="118"/>
      <c r="B112" s="118"/>
      <c r="C112" s="127"/>
      <c r="D112" s="118"/>
      <c r="E112" s="118"/>
      <c r="F112" s="118"/>
      <c r="G112" s="118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</row>
    <row r="113" spans="1:34" s="69" customFormat="1" hidden="1" x14ac:dyDescent="0.25">
      <c r="A113" s="118"/>
      <c r="B113" s="118"/>
      <c r="C113" s="127"/>
      <c r="D113" s="118"/>
      <c r="E113" s="118"/>
      <c r="F113" s="118"/>
      <c r="G113" s="118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</row>
    <row r="114" spans="1:34" s="69" customFormat="1" hidden="1" x14ac:dyDescent="0.25">
      <c r="A114" s="118"/>
      <c r="B114" s="118"/>
      <c r="C114" s="127"/>
      <c r="D114" s="118"/>
      <c r="E114" s="118"/>
      <c r="F114" s="118"/>
      <c r="G114" s="118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</row>
    <row r="115" spans="1:34" hidden="1" x14ac:dyDescent="0.25">
      <c r="A115" s="118"/>
      <c r="B115" s="118"/>
      <c r="C115" s="127"/>
      <c r="D115" s="118"/>
      <c r="E115" s="118"/>
      <c r="F115" s="118"/>
      <c r="G115" s="118"/>
    </row>
    <row r="116" spans="1:34" hidden="1" x14ac:dyDescent="0.25">
      <c r="A116" s="118"/>
      <c r="B116" s="118"/>
      <c r="C116" s="127"/>
      <c r="D116" s="118"/>
      <c r="E116" s="118"/>
      <c r="F116" s="118"/>
      <c r="G116" s="118"/>
    </row>
    <row r="117" spans="1:34" hidden="1" x14ac:dyDescent="0.25">
      <c r="A117" s="118"/>
      <c r="B117" s="118"/>
      <c r="C117" s="127"/>
      <c r="D117" s="118"/>
      <c r="E117" s="118"/>
      <c r="F117" s="118"/>
      <c r="G117" s="118"/>
    </row>
    <row r="118" spans="1:34" hidden="1" x14ac:dyDescent="0.25">
      <c r="A118" s="118"/>
      <c r="B118" s="118"/>
      <c r="C118" s="127"/>
      <c r="D118" s="118"/>
      <c r="E118" s="118"/>
      <c r="F118" s="118"/>
      <c r="G118" s="118"/>
    </row>
    <row r="119" spans="1:34" hidden="1" x14ac:dyDescent="0.25">
      <c r="A119" s="118"/>
      <c r="B119" s="118"/>
      <c r="C119" s="127"/>
      <c r="D119" s="118"/>
      <c r="E119" s="118"/>
      <c r="F119" s="118"/>
      <c r="G119" s="118"/>
    </row>
    <row r="120" spans="1:34" hidden="1" x14ac:dyDescent="0.25">
      <c r="A120" s="118"/>
      <c r="B120" s="118"/>
      <c r="C120" s="127"/>
      <c r="D120" s="118"/>
      <c r="E120" s="118"/>
      <c r="F120" s="118"/>
      <c r="G120" s="118"/>
    </row>
    <row r="121" spans="1:34" hidden="1" x14ac:dyDescent="0.25">
      <c r="A121" s="118"/>
      <c r="B121" s="118"/>
      <c r="C121" s="127"/>
      <c r="D121" s="118"/>
      <c r="E121" s="118"/>
      <c r="F121" s="118"/>
      <c r="G121" s="118"/>
    </row>
    <row r="122" spans="1:34" hidden="1" x14ac:dyDescent="0.25">
      <c r="A122" s="118"/>
      <c r="B122" s="118"/>
      <c r="C122" s="127"/>
      <c r="D122" s="118"/>
      <c r="E122" s="118"/>
      <c r="F122" s="118"/>
      <c r="G122" s="118"/>
    </row>
    <row r="123" spans="1:34" hidden="1" x14ac:dyDescent="0.25">
      <c r="A123" s="118"/>
      <c r="B123" s="118"/>
      <c r="C123" s="127"/>
      <c r="D123" s="118"/>
      <c r="E123" s="118"/>
      <c r="F123" s="118"/>
      <c r="G123" s="118"/>
    </row>
    <row r="124" spans="1:34" hidden="1" x14ac:dyDescent="0.25">
      <c r="A124" s="118"/>
      <c r="B124" s="118"/>
      <c r="C124" s="127"/>
      <c r="D124" s="118"/>
      <c r="E124" s="118"/>
      <c r="F124" s="118"/>
      <c r="G124" s="118"/>
    </row>
    <row r="125" spans="1:34" hidden="1" x14ac:dyDescent="0.25">
      <c r="A125" s="118"/>
      <c r="B125" s="118"/>
      <c r="C125" s="127"/>
      <c r="D125" s="118"/>
      <c r="E125" s="118"/>
      <c r="F125" s="118"/>
      <c r="G125" s="118"/>
    </row>
    <row r="126" spans="1:34" hidden="1" x14ac:dyDescent="0.25">
      <c r="A126" s="118"/>
      <c r="B126" s="118"/>
      <c r="C126" s="127"/>
      <c r="D126" s="118"/>
      <c r="E126" s="118"/>
      <c r="F126" s="118"/>
      <c r="G126" s="118"/>
      <c r="AH126" s="70"/>
    </row>
    <row r="127" spans="1:34" hidden="1" x14ac:dyDescent="0.25">
      <c r="A127" s="118"/>
      <c r="B127" s="118"/>
      <c r="C127" s="127"/>
      <c r="D127" s="118"/>
      <c r="E127" s="118"/>
      <c r="F127" s="118"/>
      <c r="G127" s="118"/>
      <c r="AH127" s="70"/>
    </row>
    <row r="128" spans="1:34" hidden="1" x14ac:dyDescent="0.25">
      <c r="A128" s="118"/>
      <c r="B128" s="118"/>
      <c r="C128" s="127"/>
      <c r="D128" s="118"/>
      <c r="E128" s="118"/>
      <c r="F128" s="118"/>
      <c r="G128" s="118"/>
      <c r="AH128" s="70"/>
    </row>
    <row r="129" spans="1:34" hidden="1" x14ac:dyDescent="0.25">
      <c r="A129" s="118"/>
      <c r="B129" s="118"/>
      <c r="C129" s="127"/>
      <c r="D129" s="118"/>
      <c r="E129" s="118"/>
      <c r="F129" s="118"/>
      <c r="G129" s="118"/>
      <c r="AH129" s="70"/>
    </row>
    <row r="130" spans="1:34" hidden="1" x14ac:dyDescent="0.25">
      <c r="A130" s="118"/>
      <c r="B130" s="118"/>
      <c r="C130" s="127"/>
      <c r="D130" s="118"/>
      <c r="E130" s="118"/>
      <c r="F130" s="118"/>
      <c r="G130" s="118"/>
      <c r="AH130" s="70"/>
    </row>
    <row r="131" spans="1:34" hidden="1" x14ac:dyDescent="0.25">
      <c r="A131" s="118"/>
      <c r="B131" s="118"/>
      <c r="C131" s="127"/>
      <c r="D131" s="118"/>
      <c r="E131" s="118"/>
      <c r="F131" s="118"/>
      <c r="G131" s="118"/>
      <c r="AH131" s="70"/>
    </row>
    <row r="132" spans="1:34" hidden="1" x14ac:dyDescent="0.25">
      <c r="A132" s="118"/>
      <c r="B132" s="118"/>
      <c r="C132" s="127"/>
      <c r="D132" s="118"/>
      <c r="E132" s="118"/>
      <c r="F132" s="118"/>
      <c r="G132" s="118"/>
      <c r="AH132" s="70"/>
    </row>
    <row r="133" spans="1:34" hidden="1" x14ac:dyDescent="0.25">
      <c r="A133" s="118"/>
      <c r="B133" s="118"/>
      <c r="C133" s="127"/>
      <c r="D133" s="118"/>
      <c r="E133" s="118"/>
      <c r="F133" s="118"/>
      <c r="G133" s="118"/>
      <c r="AH133" s="70"/>
    </row>
    <row r="134" spans="1:34" hidden="1" x14ac:dyDescent="0.25">
      <c r="A134" s="118"/>
      <c r="B134" s="118"/>
      <c r="C134" s="127"/>
      <c r="D134" s="118"/>
      <c r="E134" s="118"/>
      <c r="F134" s="118"/>
      <c r="G134" s="118"/>
      <c r="AH134" s="70"/>
    </row>
    <row r="135" spans="1:34" hidden="1" x14ac:dyDescent="0.25">
      <c r="A135" s="118"/>
      <c r="B135" s="118"/>
      <c r="C135" s="127"/>
      <c r="D135" s="118"/>
      <c r="E135" s="118"/>
      <c r="F135" s="118"/>
      <c r="G135" s="118"/>
      <c r="AH135" s="70"/>
    </row>
    <row r="136" spans="1:34" hidden="1" x14ac:dyDescent="0.25">
      <c r="A136" s="118"/>
      <c r="B136" s="118"/>
      <c r="C136" s="127"/>
      <c r="D136" s="118"/>
      <c r="E136" s="118"/>
      <c r="F136" s="118"/>
      <c r="G136" s="118"/>
      <c r="AH136" s="70"/>
    </row>
    <row r="137" spans="1:34" hidden="1" x14ac:dyDescent="0.25">
      <c r="A137" s="118"/>
      <c r="B137" s="118"/>
      <c r="C137" s="127"/>
      <c r="D137" s="118"/>
      <c r="E137" s="118"/>
      <c r="F137" s="118"/>
      <c r="G137" s="118"/>
      <c r="AH137" s="70"/>
    </row>
    <row r="138" spans="1:34" hidden="1" x14ac:dyDescent="0.25">
      <c r="A138" s="118"/>
      <c r="B138" s="118"/>
      <c r="C138" s="127"/>
      <c r="D138" s="118"/>
      <c r="E138" s="118"/>
      <c r="F138" s="118"/>
      <c r="G138" s="118"/>
      <c r="AH138" s="70"/>
    </row>
    <row r="139" spans="1:34" hidden="1" x14ac:dyDescent="0.25">
      <c r="A139" s="118"/>
      <c r="B139" s="118"/>
      <c r="C139" s="127"/>
      <c r="D139" s="118"/>
      <c r="E139" s="118"/>
      <c r="F139" s="118"/>
      <c r="G139" s="118"/>
      <c r="AH139" s="70"/>
    </row>
    <row r="140" spans="1:34" hidden="1" x14ac:dyDescent="0.25">
      <c r="A140" s="118"/>
      <c r="B140" s="118"/>
      <c r="C140" s="127"/>
      <c r="D140" s="118"/>
      <c r="E140" s="118"/>
      <c r="F140" s="118"/>
      <c r="G140" s="118"/>
      <c r="AH140" s="70"/>
    </row>
    <row r="141" spans="1:34" hidden="1" x14ac:dyDescent="0.25">
      <c r="A141" s="118"/>
      <c r="B141" s="118"/>
      <c r="C141" s="127"/>
      <c r="D141" s="118"/>
      <c r="E141" s="118"/>
      <c r="F141" s="118"/>
      <c r="G141" s="118"/>
      <c r="AH141" s="70"/>
    </row>
    <row r="142" spans="1:34" hidden="1" x14ac:dyDescent="0.25">
      <c r="A142" s="118"/>
      <c r="B142" s="118"/>
      <c r="C142" s="127"/>
      <c r="D142" s="118"/>
      <c r="E142" s="118"/>
      <c r="F142" s="118"/>
      <c r="G142" s="118"/>
      <c r="AH142" s="70"/>
    </row>
    <row r="143" spans="1:34" hidden="1" x14ac:dyDescent="0.25">
      <c r="A143" s="118"/>
      <c r="B143" s="118"/>
      <c r="C143" s="127"/>
      <c r="D143" s="118"/>
      <c r="E143" s="118"/>
      <c r="F143" s="118"/>
      <c r="G143" s="118"/>
      <c r="AH143" s="70"/>
    </row>
    <row r="144" spans="1:34" x14ac:dyDescent="0.25">
      <c r="A144" s="118"/>
      <c r="B144" s="118"/>
      <c r="C144" s="127"/>
      <c r="D144" s="118"/>
      <c r="E144" s="118"/>
      <c r="F144" s="118"/>
      <c r="G144" s="118"/>
      <c r="AH144" s="70"/>
    </row>
    <row r="145" spans="1:34" x14ac:dyDescent="0.25">
      <c r="A145" s="118"/>
      <c r="B145" s="118"/>
      <c r="C145" s="127"/>
      <c r="D145" s="118"/>
      <c r="E145" s="118"/>
      <c r="F145" s="118"/>
      <c r="G145" s="118"/>
      <c r="AH145" s="70"/>
    </row>
    <row r="146" spans="1:34" x14ac:dyDescent="0.25">
      <c r="A146" s="118"/>
      <c r="B146" s="118"/>
      <c r="C146" s="127"/>
      <c r="D146" s="118"/>
      <c r="E146" s="118"/>
      <c r="F146" s="118"/>
      <c r="G146" s="118"/>
      <c r="AH146" s="70"/>
    </row>
    <row r="147" spans="1:34" x14ac:dyDescent="0.25">
      <c r="A147" s="118"/>
      <c r="B147" s="118"/>
      <c r="C147" s="127"/>
      <c r="D147" s="118"/>
      <c r="E147" s="118"/>
      <c r="F147" s="118"/>
      <c r="G147" s="118"/>
      <c r="AH147" s="70"/>
    </row>
    <row r="148" spans="1:34" x14ac:dyDescent="0.25">
      <c r="A148" s="118"/>
      <c r="B148" s="118"/>
      <c r="C148" s="127"/>
      <c r="D148" s="118"/>
      <c r="E148" s="118"/>
      <c r="F148" s="118"/>
      <c r="G148" s="118"/>
      <c r="AH148" s="70"/>
    </row>
    <row r="149" spans="1:34" x14ac:dyDescent="0.25">
      <c r="A149" s="118"/>
      <c r="B149" s="118"/>
      <c r="C149" s="127"/>
      <c r="D149" s="118"/>
      <c r="E149" s="118"/>
      <c r="F149" s="118"/>
      <c r="G149" s="118"/>
      <c r="AH149" s="70"/>
    </row>
    <row r="150" spans="1:34" x14ac:dyDescent="0.25">
      <c r="A150" s="118"/>
      <c r="B150" s="118"/>
      <c r="C150" s="127"/>
      <c r="D150" s="118"/>
      <c r="E150" s="118"/>
      <c r="F150" s="118"/>
      <c r="G150" s="118"/>
      <c r="AH150" s="70"/>
    </row>
    <row r="151" spans="1:34" x14ac:dyDescent="0.25">
      <c r="A151" s="118"/>
      <c r="B151" s="118"/>
      <c r="C151" s="127"/>
      <c r="D151" s="118"/>
      <c r="E151" s="118"/>
      <c r="F151" s="118"/>
      <c r="G151" s="118"/>
      <c r="AH151" s="70"/>
    </row>
    <row r="152" spans="1:34" x14ac:dyDescent="0.25">
      <c r="A152" s="118"/>
      <c r="B152" s="118"/>
      <c r="C152" s="127"/>
      <c r="D152" s="118"/>
      <c r="E152" s="118"/>
      <c r="F152" s="118"/>
      <c r="G152" s="118"/>
      <c r="AH152" s="70"/>
    </row>
    <row r="153" spans="1:34" x14ac:dyDescent="0.25">
      <c r="A153" s="118"/>
      <c r="B153" s="118"/>
      <c r="C153" s="127"/>
      <c r="D153" s="118"/>
      <c r="E153" s="118"/>
      <c r="F153" s="118"/>
      <c r="G153" s="118"/>
      <c r="AH153" s="70"/>
    </row>
    <row r="154" spans="1:34" x14ac:dyDescent="0.25">
      <c r="A154" s="118"/>
      <c r="B154" s="118"/>
      <c r="C154" s="127"/>
      <c r="D154" s="118"/>
      <c r="E154" s="118"/>
      <c r="F154" s="118"/>
      <c r="G154" s="118"/>
      <c r="AH154" s="70"/>
    </row>
    <row r="155" spans="1:34" x14ac:dyDescent="0.25">
      <c r="A155" s="118"/>
      <c r="B155" s="118"/>
      <c r="C155" s="127"/>
      <c r="D155" s="118"/>
      <c r="E155" s="118"/>
      <c r="F155" s="118"/>
      <c r="G155" s="118"/>
      <c r="AH155" s="70"/>
    </row>
    <row r="156" spans="1:34" x14ac:dyDescent="0.25">
      <c r="A156" s="118"/>
      <c r="B156" s="118"/>
      <c r="C156" s="127"/>
      <c r="D156" s="118"/>
      <c r="E156" s="118"/>
      <c r="F156" s="118"/>
      <c r="G156" s="118"/>
      <c r="AH156" s="70"/>
    </row>
    <row r="157" spans="1:34" x14ac:dyDescent="0.25">
      <c r="A157" s="118"/>
      <c r="B157" s="118"/>
      <c r="C157" s="127"/>
      <c r="D157" s="118"/>
      <c r="E157" s="118"/>
      <c r="F157" s="118"/>
      <c r="G157" s="118"/>
      <c r="AH157" s="70"/>
    </row>
    <row r="158" spans="1:34" x14ac:dyDescent="0.25">
      <c r="A158" s="118"/>
      <c r="B158" s="118"/>
      <c r="C158" s="127"/>
      <c r="D158" s="118"/>
      <c r="E158" s="118"/>
      <c r="F158" s="118"/>
      <c r="G158" s="118"/>
      <c r="AH158" s="70"/>
    </row>
    <row r="159" spans="1:34" x14ac:dyDescent="0.25">
      <c r="A159" s="118"/>
      <c r="B159" s="118"/>
      <c r="C159" s="127"/>
      <c r="D159" s="118"/>
      <c r="E159" s="118"/>
      <c r="F159" s="118"/>
      <c r="G159" s="118"/>
      <c r="AH159" s="70"/>
    </row>
    <row r="160" spans="1:34" x14ac:dyDescent="0.25">
      <c r="A160" s="118"/>
      <c r="B160" s="118"/>
      <c r="C160" s="127"/>
      <c r="D160" s="118"/>
      <c r="E160" s="118"/>
      <c r="F160" s="118"/>
      <c r="G160" s="118"/>
      <c r="AH160" s="70"/>
    </row>
    <row r="161" spans="1:34" x14ac:dyDescent="0.25">
      <c r="A161" s="118"/>
      <c r="B161" s="118"/>
      <c r="C161" s="127"/>
      <c r="D161" s="118"/>
      <c r="E161" s="118"/>
      <c r="F161" s="118"/>
      <c r="G161" s="118"/>
      <c r="AH161" s="70"/>
    </row>
    <row r="162" spans="1:34" x14ac:dyDescent="0.25">
      <c r="A162" s="118"/>
      <c r="B162" s="118"/>
      <c r="C162" s="127"/>
      <c r="D162" s="118"/>
      <c r="E162" s="118"/>
      <c r="F162" s="118"/>
      <c r="G162" s="118"/>
      <c r="AH162" s="70"/>
    </row>
    <row r="163" spans="1:34" x14ac:dyDescent="0.25">
      <c r="A163" s="118"/>
      <c r="B163" s="118"/>
      <c r="C163" s="127"/>
      <c r="D163" s="118"/>
      <c r="E163" s="118"/>
      <c r="F163" s="118"/>
      <c r="G163" s="118"/>
      <c r="AH163" s="70"/>
    </row>
    <row r="164" spans="1:34" x14ac:dyDescent="0.25">
      <c r="A164" s="118"/>
      <c r="B164" s="118"/>
      <c r="C164" s="127"/>
      <c r="D164" s="118"/>
      <c r="E164" s="118"/>
      <c r="F164" s="118"/>
      <c r="G164" s="118"/>
      <c r="AH164" s="70"/>
    </row>
    <row r="165" spans="1:34" x14ac:dyDescent="0.25">
      <c r="A165" s="118"/>
      <c r="B165" s="118"/>
      <c r="C165" s="127"/>
      <c r="D165" s="118"/>
      <c r="E165" s="118"/>
      <c r="F165" s="118"/>
      <c r="G165" s="118"/>
      <c r="AH165" s="70"/>
    </row>
    <row r="166" spans="1:34" x14ac:dyDescent="0.25">
      <c r="A166" s="118"/>
      <c r="B166" s="118"/>
      <c r="C166" s="127"/>
      <c r="D166" s="118"/>
      <c r="E166" s="118"/>
      <c r="F166" s="118"/>
      <c r="G166" s="118"/>
      <c r="AH166" s="70"/>
    </row>
    <row r="167" spans="1:34" x14ac:dyDescent="0.25">
      <c r="A167" s="118"/>
      <c r="B167" s="118"/>
      <c r="C167" s="127"/>
      <c r="D167" s="118"/>
      <c r="E167" s="118"/>
      <c r="F167" s="118"/>
      <c r="G167" s="118"/>
      <c r="AH167" s="70"/>
    </row>
    <row r="168" spans="1:34" x14ac:dyDescent="0.25">
      <c r="A168" s="118"/>
      <c r="B168" s="118"/>
      <c r="C168" s="127"/>
      <c r="D168" s="118"/>
      <c r="E168" s="118"/>
      <c r="F168" s="118"/>
      <c r="G168" s="118"/>
      <c r="AH168" s="70"/>
    </row>
    <row r="169" spans="1:34" x14ac:dyDescent="0.25">
      <c r="A169" s="118"/>
      <c r="B169" s="118"/>
      <c r="C169" s="127"/>
      <c r="D169" s="118"/>
      <c r="E169" s="118"/>
      <c r="F169" s="118"/>
      <c r="G169" s="118"/>
      <c r="AH169" s="70"/>
    </row>
    <row r="170" spans="1:34" x14ac:dyDescent="0.25">
      <c r="A170" s="118"/>
      <c r="B170" s="118"/>
      <c r="C170" s="127"/>
      <c r="D170" s="118"/>
      <c r="E170" s="118"/>
      <c r="F170" s="118"/>
      <c r="G170" s="118"/>
      <c r="AH170" s="70"/>
    </row>
    <row r="171" spans="1:34" x14ac:dyDescent="0.25">
      <c r="A171" s="118"/>
      <c r="B171" s="118"/>
      <c r="C171" s="127"/>
      <c r="D171" s="118"/>
      <c r="E171" s="118"/>
      <c r="F171" s="118"/>
      <c r="G171" s="118"/>
      <c r="AH171" s="70"/>
    </row>
    <row r="172" spans="1:34" x14ac:dyDescent="0.25">
      <c r="A172" s="118"/>
      <c r="B172" s="118"/>
      <c r="C172" s="127"/>
      <c r="D172" s="118"/>
      <c r="E172" s="118"/>
      <c r="F172" s="118"/>
      <c r="G172" s="118"/>
      <c r="AH172" s="70"/>
    </row>
    <row r="173" spans="1:34" x14ac:dyDescent="0.25">
      <c r="A173" s="118"/>
      <c r="B173" s="118"/>
      <c r="C173" s="127"/>
      <c r="D173" s="118"/>
      <c r="E173" s="118"/>
      <c r="F173" s="118"/>
      <c r="G173" s="118"/>
      <c r="AH173" s="70"/>
    </row>
    <row r="174" spans="1:34" x14ac:dyDescent="0.25">
      <c r="A174" s="118"/>
      <c r="B174" s="118"/>
      <c r="C174" s="127"/>
      <c r="D174" s="118"/>
      <c r="E174" s="118"/>
      <c r="F174" s="118"/>
      <c r="G174" s="118"/>
      <c r="AH174" s="70"/>
    </row>
    <row r="175" spans="1:34" x14ac:dyDescent="0.25">
      <c r="A175" s="118"/>
      <c r="B175" s="118"/>
      <c r="C175" s="127"/>
      <c r="D175" s="118"/>
      <c r="E175" s="118"/>
      <c r="F175" s="118"/>
      <c r="G175" s="118"/>
      <c r="AH175" s="70"/>
    </row>
    <row r="176" spans="1:34" x14ac:dyDescent="0.25">
      <c r="A176" s="118"/>
      <c r="B176" s="118"/>
      <c r="C176" s="127"/>
      <c r="D176" s="118"/>
      <c r="E176" s="118"/>
      <c r="F176" s="118"/>
      <c r="G176" s="118"/>
      <c r="AH176" s="70"/>
    </row>
    <row r="177" spans="1:34" x14ac:dyDescent="0.25">
      <c r="A177" s="118"/>
      <c r="B177" s="118"/>
      <c r="C177" s="127"/>
      <c r="D177" s="118"/>
      <c r="E177" s="118"/>
      <c r="F177" s="118"/>
      <c r="G177" s="118"/>
      <c r="AH177" s="70"/>
    </row>
    <row r="178" spans="1:34" x14ac:dyDescent="0.25">
      <c r="A178" s="118"/>
      <c r="B178" s="118"/>
      <c r="C178" s="127"/>
      <c r="D178" s="118"/>
      <c r="E178" s="118"/>
      <c r="F178" s="118"/>
      <c r="G178" s="118"/>
      <c r="AH178" s="70"/>
    </row>
    <row r="179" spans="1:34" x14ac:dyDescent="0.25">
      <c r="A179" s="118"/>
      <c r="B179" s="118"/>
      <c r="C179" s="127"/>
      <c r="D179" s="118"/>
      <c r="E179" s="118"/>
      <c r="F179" s="118"/>
      <c r="G179" s="118"/>
      <c r="AH179" s="70"/>
    </row>
    <row r="180" spans="1:34" x14ac:dyDescent="0.25">
      <c r="A180" s="118"/>
      <c r="B180" s="118"/>
      <c r="C180" s="127"/>
      <c r="D180" s="118"/>
      <c r="E180" s="118"/>
      <c r="F180" s="118"/>
      <c r="G180" s="118"/>
      <c r="AH180" s="70"/>
    </row>
    <row r="181" spans="1:34" x14ac:dyDescent="0.25">
      <c r="A181" s="118"/>
      <c r="B181" s="118"/>
      <c r="C181" s="127"/>
      <c r="D181" s="118"/>
      <c r="E181" s="118"/>
      <c r="F181" s="118"/>
      <c r="G181" s="118"/>
      <c r="AH181" s="70"/>
    </row>
    <row r="182" spans="1:34" x14ac:dyDescent="0.25">
      <c r="A182" s="118"/>
      <c r="B182" s="118"/>
      <c r="C182" s="127"/>
      <c r="D182" s="118"/>
      <c r="E182" s="118"/>
      <c r="F182" s="118"/>
      <c r="G182" s="118"/>
      <c r="AH182" s="70"/>
    </row>
    <row r="183" spans="1:34" x14ac:dyDescent="0.25">
      <c r="A183" s="118"/>
      <c r="B183" s="118"/>
      <c r="C183" s="127"/>
      <c r="D183" s="118"/>
      <c r="E183" s="118"/>
      <c r="F183" s="118"/>
      <c r="G183" s="118"/>
      <c r="AH183" s="70"/>
    </row>
    <row r="184" spans="1:34" x14ac:dyDescent="0.25">
      <c r="A184" s="118"/>
      <c r="B184" s="118"/>
      <c r="C184" s="127"/>
      <c r="D184" s="118"/>
      <c r="E184" s="118"/>
      <c r="F184" s="118"/>
      <c r="G184" s="118"/>
      <c r="AH184" s="70"/>
    </row>
    <row r="185" spans="1:34" x14ac:dyDescent="0.25">
      <c r="A185" s="118"/>
      <c r="B185" s="118"/>
      <c r="C185" s="127"/>
      <c r="D185" s="118"/>
      <c r="E185" s="118"/>
      <c r="F185" s="118"/>
      <c r="G185" s="118"/>
      <c r="AH185" s="70"/>
    </row>
    <row r="186" spans="1:34" x14ac:dyDescent="0.25">
      <c r="A186" s="118"/>
      <c r="B186" s="118"/>
      <c r="C186" s="127"/>
      <c r="D186" s="118"/>
      <c r="E186" s="118"/>
      <c r="F186" s="118"/>
      <c r="G186" s="118"/>
      <c r="AH186" s="70"/>
    </row>
    <row r="187" spans="1:34" x14ac:dyDescent="0.25">
      <c r="A187" s="118"/>
      <c r="B187" s="118"/>
      <c r="C187" s="127"/>
      <c r="D187" s="118"/>
      <c r="E187" s="118"/>
      <c r="F187" s="118"/>
      <c r="G187" s="118"/>
      <c r="AH187" s="70"/>
    </row>
    <row r="188" spans="1:34" x14ac:dyDescent="0.25">
      <c r="A188" s="118"/>
      <c r="B188" s="118"/>
      <c r="C188" s="127"/>
      <c r="D188" s="118"/>
      <c r="E188" s="118"/>
      <c r="F188" s="118"/>
      <c r="G188" s="118"/>
      <c r="AH188" s="70"/>
    </row>
    <row r="189" spans="1:34" x14ac:dyDescent="0.25">
      <c r="A189" s="118"/>
      <c r="B189" s="118"/>
      <c r="C189" s="127"/>
      <c r="D189" s="118"/>
      <c r="E189" s="118"/>
      <c r="F189" s="118"/>
      <c r="G189" s="118"/>
      <c r="AH189" s="70"/>
    </row>
    <row r="190" spans="1:34" x14ac:dyDescent="0.25">
      <c r="A190" s="118"/>
      <c r="B190" s="118"/>
      <c r="C190" s="127"/>
      <c r="D190" s="118"/>
      <c r="E190" s="118"/>
      <c r="F190" s="118"/>
      <c r="G190" s="118"/>
      <c r="AH190" s="70"/>
    </row>
    <row r="191" spans="1:34" x14ac:dyDescent="0.25">
      <c r="A191" s="118"/>
      <c r="B191" s="118"/>
      <c r="C191" s="127"/>
      <c r="D191" s="118"/>
      <c r="E191" s="118"/>
      <c r="F191" s="118"/>
      <c r="G191" s="118"/>
      <c r="AH191" s="70"/>
    </row>
    <row r="192" spans="1:34" x14ac:dyDescent="0.25">
      <c r="A192" s="118"/>
      <c r="B192" s="118"/>
      <c r="C192" s="127"/>
      <c r="D192" s="118"/>
      <c r="E192" s="118"/>
      <c r="F192" s="118"/>
      <c r="G192" s="118"/>
      <c r="AH192" s="70"/>
    </row>
    <row r="193" spans="1:34" x14ac:dyDescent="0.25">
      <c r="A193" s="118"/>
      <c r="B193" s="118"/>
      <c r="C193" s="127"/>
      <c r="D193" s="118"/>
      <c r="E193" s="118"/>
      <c r="F193" s="118"/>
      <c r="G193" s="118"/>
      <c r="AH193" s="70"/>
    </row>
    <row r="194" spans="1:34" x14ac:dyDescent="0.25">
      <c r="A194" s="118"/>
      <c r="B194" s="118"/>
      <c r="C194" s="127"/>
      <c r="D194" s="118"/>
      <c r="E194" s="118"/>
      <c r="F194" s="118"/>
      <c r="G194" s="118"/>
      <c r="AH194" s="70"/>
    </row>
    <row r="195" spans="1:34" x14ac:dyDescent="0.25">
      <c r="A195" s="118"/>
      <c r="B195" s="118"/>
      <c r="C195" s="127"/>
      <c r="D195" s="118"/>
      <c r="E195" s="118"/>
      <c r="F195" s="118"/>
      <c r="G195" s="118"/>
      <c r="AH195" s="70"/>
    </row>
    <row r="196" spans="1:34" x14ac:dyDescent="0.25">
      <c r="A196" s="118"/>
      <c r="B196" s="118"/>
      <c r="C196" s="127"/>
      <c r="D196" s="118"/>
      <c r="E196" s="118"/>
      <c r="F196" s="118"/>
      <c r="G196" s="118"/>
      <c r="AH196" s="70"/>
    </row>
    <row r="197" spans="1:34" x14ac:dyDescent="0.25">
      <c r="A197" s="118"/>
      <c r="B197" s="118"/>
      <c r="C197" s="127"/>
      <c r="D197" s="118"/>
      <c r="E197" s="118"/>
      <c r="F197" s="118"/>
      <c r="G197" s="118"/>
      <c r="AH197" s="70"/>
    </row>
    <row r="198" spans="1:34" x14ac:dyDescent="0.25">
      <c r="A198" s="118"/>
      <c r="B198" s="118"/>
      <c r="C198" s="127"/>
      <c r="D198" s="118"/>
      <c r="E198" s="118"/>
      <c r="F198" s="118"/>
      <c r="G198" s="118"/>
      <c r="AH198" s="70"/>
    </row>
    <row r="199" spans="1:34" x14ac:dyDescent="0.25">
      <c r="A199" s="118"/>
      <c r="B199" s="118"/>
      <c r="C199" s="127"/>
      <c r="D199" s="118"/>
      <c r="E199" s="118"/>
      <c r="F199" s="118"/>
      <c r="G199" s="118"/>
      <c r="AH199" s="70"/>
    </row>
    <row r="200" spans="1:34" x14ac:dyDescent="0.25">
      <c r="A200" s="118"/>
      <c r="B200" s="118"/>
      <c r="C200" s="127"/>
      <c r="D200" s="118"/>
      <c r="E200" s="118"/>
      <c r="F200" s="118"/>
      <c r="G200" s="118"/>
      <c r="AH200" s="70"/>
    </row>
    <row r="201" spans="1:34" x14ac:dyDescent="0.25">
      <c r="A201" s="118"/>
      <c r="B201" s="118"/>
      <c r="C201" s="127"/>
      <c r="D201" s="118"/>
      <c r="E201" s="118"/>
      <c r="F201" s="118"/>
      <c r="G201" s="118"/>
      <c r="AH201" s="70"/>
    </row>
    <row r="202" spans="1:34" x14ac:dyDescent="0.25">
      <c r="A202" s="118"/>
      <c r="B202" s="118"/>
      <c r="C202" s="127"/>
      <c r="D202" s="118"/>
      <c r="E202" s="118"/>
      <c r="F202" s="118"/>
      <c r="G202" s="118"/>
      <c r="AH202" s="70"/>
    </row>
    <row r="203" spans="1:34" x14ac:dyDescent="0.25">
      <c r="A203" s="118"/>
      <c r="B203" s="118"/>
      <c r="C203" s="127"/>
      <c r="D203" s="118"/>
      <c r="E203" s="118"/>
      <c r="F203" s="118"/>
      <c r="G203" s="118"/>
      <c r="AH203" s="70"/>
    </row>
    <row r="204" spans="1:34" x14ac:dyDescent="0.25">
      <c r="A204" s="118"/>
      <c r="B204" s="118"/>
      <c r="C204" s="127"/>
      <c r="D204" s="118"/>
      <c r="E204" s="118"/>
      <c r="F204" s="118"/>
      <c r="G204" s="118"/>
      <c r="AH204" s="70"/>
    </row>
    <row r="205" spans="1:34" x14ac:dyDescent="0.25">
      <c r="A205" s="118"/>
      <c r="B205" s="118"/>
      <c r="C205" s="127"/>
      <c r="D205" s="118"/>
      <c r="E205" s="118"/>
      <c r="F205" s="118"/>
      <c r="G205" s="118"/>
      <c r="AH205" s="70"/>
    </row>
    <row r="206" spans="1:34" x14ac:dyDescent="0.25">
      <c r="A206" s="118"/>
      <c r="B206" s="118"/>
      <c r="C206" s="127"/>
      <c r="D206" s="118"/>
      <c r="E206" s="118"/>
      <c r="F206" s="118"/>
      <c r="G206" s="118"/>
      <c r="AH206" s="70"/>
    </row>
    <row r="207" spans="1:34" x14ac:dyDescent="0.25">
      <c r="A207" s="118"/>
      <c r="B207" s="118"/>
      <c r="C207" s="127"/>
      <c r="D207" s="118"/>
      <c r="E207" s="118"/>
      <c r="F207" s="118"/>
      <c r="G207" s="118"/>
      <c r="AH207" s="70"/>
    </row>
    <row r="208" spans="1:34" x14ac:dyDescent="0.25">
      <c r="A208" s="118"/>
      <c r="B208" s="118"/>
      <c r="C208" s="127"/>
      <c r="D208" s="118"/>
      <c r="E208" s="118"/>
      <c r="F208" s="118"/>
      <c r="G208" s="118"/>
      <c r="AH208" s="70"/>
    </row>
    <row r="209" spans="1:34" x14ac:dyDescent="0.25">
      <c r="A209" s="118"/>
      <c r="B209" s="118"/>
      <c r="C209" s="127"/>
      <c r="D209" s="118"/>
      <c r="E209" s="118"/>
      <c r="F209" s="118"/>
      <c r="G209" s="118"/>
      <c r="AH209" s="70"/>
    </row>
    <row r="210" spans="1:34" x14ac:dyDescent="0.25">
      <c r="A210" s="118"/>
      <c r="B210" s="118"/>
      <c r="C210" s="127"/>
      <c r="D210" s="118"/>
      <c r="E210" s="118"/>
      <c r="F210" s="118"/>
      <c r="G210" s="118"/>
      <c r="AH210" s="70"/>
    </row>
    <row r="211" spans="1:34" x14ac:dyDescent="0.25">
      <c r="A211" s="118"/>
      <c r="B211" s="118"/>
      <c r="C211" s="127"/>
      <c r="D211" s="118"/>
      <c r="E211" s="118"/>
      <c r="F211" s="118"/>
      <c r="G211" s="118"/>
      <c r="AH211" s="70"/>
    </row>
    <row r="212" spans="1:34" x14ac:dyDescent="0.25">
      <c r="A212" s="118"/>
      <c r="B212" s="118"/>
      <c r="C212" s="127"/>
      <c r="D212" s="118"/>
      <c r="E212" s="118"/>
      <c r="F212" s="118"/>
      <c r="G212" s="118"/>
      <c r="AH212" s="70"/>
    </row>
    <row r="213" spans="1:34" x14ac:dyDescent="0.25">
      <c r="A213" s="118"/>
      <c r="B213" s="118"/>
      <c r="C213" s="127"/>
      <c r="D213" s="118"/>
      <c r="E213" s="118"/>
      <c r="F213" s="118"/>
      <c r="G213" s="118"/>
      <c r="AH213" s="70"/>
    </row>
    <row r="214" spans="1:34" x14ac:dyDescent="0.25">
      <c r="A214" s="118"/>
      <c r="B214" s="118"/>
      <c r="C214" s="127"/>
      <c r="D214" s="118"/>
      <c r="E214" s="118"/>
      <c r="F214" s="118"/>
      <c r="G214" s="118"/>
      <c r="AH214" s="70"/>
    </row>
    <row r="215" spans="1:34" x14ac:dyDescent="0.25">
      <c r="A215" s="118"/>
      <c r="B215" s="118"/>
      <c r="C215" s="127"/>
      <c r="D215" s="118"/>
      <c r="E215" s="118"/>
      <c r="F215" s="118"/>
      <c r="G215" s="118"/>
      <c r="AH215" s="70"/>
    </row>
    <row r="216" spans="1:34" x14ac:dyDescent="0.25">
      <c r="A216" s="118"/>
      <c r="B216" s="118"/>
      <c r="C216" s="127"/>
      <c r="D216" s="118"/>
      <c r="E216" s="118"/>
      <c r="F216" s="118"/>
      <c r="G216" s="118"/>
      <c r="AH216" s="70"/>
    </row>
    <row r="217" spans="1:34" x14ac:dyDescent="0.25">
      <c r="A217" s="118"/>
      <c r="B217" s="118"/>
      <c r="C217" s="127"/>
      <c r="D217" s="118"/>
      <c r="E217" s="118"/>
      <c r="F217" s="118"/>
      <c r="G217" s="118"/>
      <c r="AH217" s="70"/>
    </row>
    <row r="218" spans="1:34" x14ac:dyDescent="0.25">
      <c r="A218" s="118"/>
      <c r="B218" s="118"/>
      <c r="C218" s="127"/>
      <c r="D218" s="118"/>
      <c r="E218" s="118"/>
      <c r="F218" s="118"/>
      <c r="G218" s="118"/>
      <c r="AH218" s="70"/>
    </row>
    <row r="219" spans="1:34" x14ac:dyDescent="0.25">
      <c r="A219" s="118"/>
      <c r="B219" s="118"/>
      <c r="C219" s="127"/>
      <c r="D219" s="118"/>
      <c r="E219" s="118"/>
      <c r="F219" s="118"/>
      <c r="G219" s="118"/>
      <c r="AH219" s="70"/>
    </row>
    <row r="220" spans="1:34" x14ac:dyDescent="0.25">
      <c r="A220" s="118"/>
      <c r="B220" s="118"/>
      <c r="C220" s="127"/>
      <c r="D220" s="118"/>
      <c r="E220" s="118"/>
      <c r="F220" s="118"/>
      <c r="G220" s="118"/>
      <c r="AH220" s="70"/>
    </row>
    <row r="221" spans="1:34" x14ac:dyDescent="0.25">
      <c r="A221" s="118"/>
      <c r="B221" s="118"/>
      <c r="C221" s="127"/>
      <c r="D221" s="118"/>
      <c r="E221" s="118"/>
      <c r="F221" s="118"/>
      <c r="G221" s="118"/>
      <c r="AH221" s="70"/>
    </row>
    <row r="222" spans="1:34" x14ac:dyDescent="0.25">
      <c r="A222" s="118"/>
      <c r="B222" s="118"/>
      <c r="C222" s="127"/>
      <c r="D222" s="118"/>
      <c r="E222" s="118"/>
      <c r="F222" s="118"/>
      <c r="G222" s="118"/>
      <c r="AH222" s="70"/>
    </row>
    <row r="223" spans="1:34" x14ac:dyDescent="0.25">
      <c r="A223" s="118"/>
      <c r="B223" s="118"/>
      <c r="C223" s="127"/>
      <c r="D223" s="118"/>
      <c r="E223" s="118"/>
      <c r="F223" s="118"/>
      <c r="G223" s="118"/>
      <c r="AH223" s="70"/>
    </row>
    <row r="224" spans="1:34" x14ac:dyDescent="0.25">
      <c r="A224" s="118"/>
      <c r="B224" s="118"/>
      <c r="C224" s="127"/>
      <c r="D224" s="118"/>
      <c r="E224" s="118"/>
      <c r="F224" s="118"/>
      <c r="G224" s="118"/>
      <c r="AH224" s="70"/>
    </row>
    <row r="225" spans="1:34" x14ac:dyDescent="0.25">
      <c r="A225" s="118"/>
      <c r="B225" s="118"/>
      <c r="C225" s="127"/>
      <c r="D225" s="118"/>
      <c r="E225" s="118"/>
      <c r="F225" s="118"/>
      <c r="G225" s="118"/>
      <c r="AH225" s="70"/>
    </row>
    <row r="226" spans="1:34" x14ac:dyDescent="0.25">
      <c r="A226" s="118"/>
      <c r="B226" s="118"/>
      <c r="C226" s="127"/>
      <c r="D226" s="118"/>
      <c r="E226" s="118"/>
      <c r="F226" s="118"/>
      <c r="G226" s="118"/>
      <c r="AH226" s="70"/>
    </row>
    <row r="227" spans="1:34" x14ac:dyDescent="0.25">
      <c r="A227" s="118"/>
      <c r="B227" s="118"/>
      <c r="C227" s="127"/>
      <c r="D227" s="118"/>
      <c r="E227" s="118"/>
      <c r="F227" s="118"/>
      <c r="G227" s="118"/>
      <c r="AH227" s="70"/>
    </row>
    <row r="228" spans="1:34" x14ac:dyDescent="0.25">
      <c r="A228" s="118"/>
      <c r="B228" s="118"/>
      <c r="C228" s="127"/>
      <c r="D228" s="118"/>
      <c r="E228" s="118"/>
      <c r="F228" s="118"/>
      <c r="G228" s="118"/>
      <c r="AH228" s="70"/>
    </row>
    <row r="229" spans="1:34" x14ac:dyDescent="0.25">
      <c r="A229" s="118"/>
      <c r="B229" s="118"/>
      <c r="C229" s="127"/>
      <c r="D229" s="118"/>
      <c r="E229" s="118"/>
      <c r="F229" s="118"/>
      <c r="G229" s="118"/>
      <c r="AH229" s="70"/>
    </row>
    <row r="230" spans="1:34" x14ac:dyDescent="0.25">
      <c r="A230" s="118"/>
      <c r="B230" s="118"/>
      <c r="C230" s="127"/>
      <c r="D230" s="118"/>
      <c r="E230" s="118"/>
      <c r="F230" s="118"/>
      <c r="G230" s="118"/>
      <c r="AH230" s="70"/>
    </row>
    <row r="231" spans="1:34" x14ac:dyDescent="0.25">
      <c r="A231" s="118"/>
      <c r="B231" s="118"/>
      <c r="C231" s="127"/>
      <c r="D231" s="118"/>
      <c r="E231" s="118"/>
      <c r="F231" s="118"/>
      <c r="G231" s="118"/>
      <c r="AH231" s="70"/>
    </row>
    <row r="232" spans="1:34" x14ac:dyDescent="0.25">
      <c r="A232" s="118"/>
      <c r="B232" s="118"/>
      <c r="C232" s="127"/>
      <c r="D232" s="118"/>
      <c r="E232" s="118"/>
      <c r="F232" s="118"/>
      <c r="G232" s="118"/>
      <c r="AH232" s="70"/>
    </row>
    <row r="233" spans="1:34" x14ac:dyDescent="0.25">
      <c r="A233" s="118"/>
      <c r="B233" s="118"/>
      <c r="C233" s="127"/>
      <c r="D233" s="118"/>
      <c r="E233" s="118"/>
      <c r="F233" s="118"/>
      <c r="G233" s="118"/>
      <c r="AH233" s="70"/>
    </row>
    <row r="234" spans="1:34" x14ac:dyDescent="0.25">
      <c r="A234" s="118"/>
      <c r="B234" s="118"/>
      <c r="C234" s="127"/>
      <c r="D234" s="118"/>
      <c r="E234" s="118"/>
      <c r="F234" s="118"/>
      <c r="G234" s="118"/>
      <c r="AH234" s="70"/>
    </row>
    <row r="235" spans="1:34" x14ac:dyDescent="0.25">
      <c r="A235" s="118"/>
      <c r="B235" s="118"/>
      <c r="C235" s="127"/>
      <c r="D235" s="118"/>
      <c r="E235" s="118"/>
      <c r="F235" s="118"/>
      <c r="G235" s="118"/>
      <c r="AH235" s="70"/>
    </row>
    <row r="236" spans="1:34" x14ac:dyDescent="0.25">
      <c r="A236" s="118"/>
      <c r="B236" s="118"/>
      <c r="C236" s="127"/>
      <c r="D236" s="118"/>
      <c r="E236" s="118"/>
      <c r="F236" s="118"/>
      <c r="G236" s="118"/>
      <c r="AH236" s="70"/>
    </row>
    <row r="237" spans="1:34" x14ac:dyDescent="0.25">
      <c r="A237" s="118"/>
      <c r="B237" s="118"/>
      <c r="C237" s="127"/>
      <c r="D237" s="118"/>
      <c r="E237" s="118"/>
      <c r="F237" s="118"/>
      <c r="G237" s="118"/>
      <c r="AH237" s="70"/>
    </row>
    <row r="238" spans="1:34" x14ac:dyDescent="0.25">
      <c r="A238" s="118"/>
      <c r="B238" s="118"/>
      <c r="C238" s="127"/>
      <c r="D238" s="118"/>
      <c r="E238" s="118"/>
      <c r="F238" s="118"/>
      <c r="G238" s="118"/>
      <c r="AH238" s="70"/>
    </row>
    <row r="239" spans="1:34" x14ac:dyDescent="0.25">
      <c r="A239" s="118"/>
      <c r="B239" s="118"/>
      <c r="C239" s="127"/>
      <c r="D239" s="118"/>
      <c r="E239" s="118"/>
      <c r="F239" s="118"/>
      <c r="G239" s="118"/>
      <c r="AH239" s="70"/>
    </row>
    <row r="240" spans="1:34" x14ac:dyDescent="0.25">
      <c r="A240" s="118"/>
      <c r="B240" s="118"/>
      <c r="C240" s="127"/>
      <c r="D240" s="118"/>
      <c r="E240" s="118"/>
      <c r="F240" s="118"/>
      <c r="G240" s="118"/>
      <c r="AH240" s="70"/>
    </row>
    <row r="241" spans="1:34" x14ac:dyDescent="0.25">
      <c r="A241" s="118"/>
      <c r="B241" s="118"/>
      <c r="C241" s="127"/>
      <c r="D241" s="118"/>
      <c r="E241" s="118"/>
      <c r="F241" s="118"/>
      <c r="G241" s="118"/>
      <c r="AH241" s="70"/>
    </row>
    <row r="242" spans="1:34" x14ac:dyDescent="0.25">
      <c r="A242" s="118"/>
      <c r="B242" s="118"/>
      <c r="C242" s="127"/>
      <c r="D242" s="118"/>
      <c r="E242" s="118"/>
      <c r="F242" s="118"/>
      <c r="G242" s="118"/>
      <c r="AH242" s="70"/>
    </row>
    <row r="243" spans="1:34" x14ac:dyDescent="0.25">
      <c r="A243" s="118"/>
      <c r="B243" s="118"/>
      <c r="C243" s="127"/>
      <c r="D243" s="118"/>
      <c r="E243" s="118"/>
      <c r="F243" s="118"/>
      <c r="G243" s="118"/>
      <c r="AH243" s="70"/>
    </row>
    <row r="244" spans="1:34" x14ac:dyDescent="0.25">
      <c r="A244" s="118"/>
      <c r="B244" s="118"/>
      <c r="C244" s="127"/>
      <c r="D244" s="118"/>
      <c r="E244" s="118"/>
      <c r="F244" s="118"/>
      <c r="G244" s="118"/>
      <c r="AH244" s="70"/>
    </row>
    <row r="245" spans="1:34" x14ac:dyDescent="0.25">
      <c r="A245" s="118"/>
      <c r="B245" s="118"/>
      <c r="C245" s="127"/>
      <c r="D245" s="118"/>
      <c r="E245" s="118"/>
      <c r="F245" s="118"/>
      <c r="G245" s="118"/>
      <c r="AH245" s="70"/>
    </row>
    <row r="246" spans="1:34" x14ac:dyDescent="0.25">
      <c r="A246" s="118"/>
      <c r="B246" s="118"/>
      <c r="C246" s="127"/>
      <c r="D246" s="118"/>
      <c r="E246" s="118"/>
      <c r="F246" s="118"/>
      <c r="G246" s="118"/>
      <c r="AH246" s="70"/>
    </row>
    <row r="247" spans="1:34" x14ac:dyDescent="0.25">
      <c r="A247" s="118"/>
      <c r="B247" s="118"/>
      <c r="C247" s="127"/>
      <c r="D247" s="118"/>
      <c r="E247" s="118"/>
      <c r="F247" s="118"/>
      <c r="G247" s="118"/>
      <c r="AH247" s="70"/>
    </row>
    <row r="248" spans="1:34" x14ac:dyDescent="0.25">
      <c r="A248" s="118"/>
      <c r="B248" s="118"/>
      <c r="C248" s="127"/>
      <c r="D248" s="118"/>
      <c r="E248" s="118"/>
      <c r="F248" s="118"/>
      <c r="G248" s="118"/>
      <c r="AH248" s="70"/>
    </row>
    <row r="249" spans="1:34" x14ac:dyDescent="0.25">
      <c r="A249" s="118"/>
      <c r="B249" s="118"/>
      <c r="C249" s="127"/>
      <c r="D249" s="118"/>
      <c r="E249" s="118"/>
      <c r="F249" s="118"/>
      <c r="G249" s="118"/>
      <c r="AH249" s="70"/>
    </row>
    <row r="250" spans="1:34" x14ac:dyDescent="0.25">
      <c r="A250" s="118"/>
      <c r="B250" s="118"/>
      <c r="C250" s="127"/>
      <c r="D250" s="118"/>
      <c r="E250" s="118"/>
      <c r="F250" s="118"/>
      <c r="G250" s="118"/>
      <c r="AH250" s="70"/>
    </row>
    <row r="251" spans="1:34" x14ac:dyDescent="0.25">
      <c r="A251" s="118"/>
      <c r="B251" s="118"/>
      <c r="C251" s="127"/>
      <c r="D251" s="118"/>
      <c r="E251" s="118"/>
      <c r="F251" s="118"/>
      <c r="G251" s="118"/>
      <c r="AH251" s="70"/>
    </row>
    <row r="252" spans="1:34" x14ac:dyDescent="0.25">
      <c r="A252" s="118"/>
      <c r="B252" s="118"/>
      <c r="C252" s="127"/>
      <c r="D252" s="118"/>
      <c r="E252" s="118"/>
      <c r="F252" s="118"/>
      <c r="G252" s="118"/>
      <c r="AH252" s="70"/>
    </row>
    <row r="253" spans="1:34" x14ac:dyDescent="0.25">
      <c r="A253" s="118"/>
      <c r="B253" s="118"/>
      <c r="C253" s="127"/>
      <c r="D253" s="118"/>
      <c r="E253" s="118"/>
      <c r="F253" s="118"/>
      <c r="G253" s="118"/>
      <c r="AH253" s="70"/>
    </row>
    <row r="254" spans="1:34" x14ac:dyDescent="0.25">
      <c r="A254" s="118"/>
      <c r="B254" s="118"/>
      <c r="C254" s="127"/>
      <c r="D254" s="118"/>
      <c r="E254" s="118"/>
      <c r="F254" s="118"/>
      <c r="G254" s="118"/>
      <c r="AH254" s="70"/>
    </row>
    <row r="255" spans="1:34" x14ac:dyDescent="0.25">
      <c r="A255" s="118"/>
      <c r="B255" s="118"/>
      <c r="C255" s="127"/>
      <c r="D255" s="118"/>
      <c r="E255" s="118"/>
      <c r="F255" s="118"/>
      <c r="G255" s="118"/>
      <c r="AH255" s="70"/>
    </row>
    <row r="256" spans="1:34" x14ac:dyDescent="0.25">
      <c r="A256" s="118"/>
      <c r="B256" s="118"/>
      <c r="C256" s="127"/>
      <c r="D256" s="118"/>
      <c r="E256" s="118"/>
      <c r="F256" s="118"/>
      <c r="G256" s="118"/>
      <c r="AH256" s="70"/>
    </row>
    <row r="257" spans="1:34" x14ac:dyDescent="0.25">
      <c r="A257" s="118"/>
      <c r="B257" s="118"/>
      <c r="C257" s="127"/>
      <c r="D257" s="118"/>
      <c r="E257" s="118"/>
      <c r="F257" s="118"/>
      <c r="G257" s="118"/>
      <c r="AH257" s="70"/>
    </row>
    <row r="258" spans="1:34" x14ac:dyDescent="0.25">
      <c r="A258" s="118"/>
      <c r="B258" s="118"/>
      <c r="C258" s="127"/>
      <c r="D258" s="118"/>
      <c r="E258" s="118"/>
      <c r="F258" s="118"/>
      <c r="G258" s="118"/>
      <c r="AH258" s="70"/>
    </row>
    <row r="259" spans="1:34" x14ac:dyDescent="0.25">
      <c r="A259" s="118"/>
      <c r="B259" s="118"/>
      <c r="C259" s="127"/>
      <c r="D259" s="118"/>
      <c r="E259" s="118"/>
      <c r="F259" s="118"/>
      <c r="G259" s="118"/>
      <c r="AH259" s="70"/>
    </row>
    <row r="260" spans="1:34" x14ac:dyDescent="0.25">
      <c r="A260" s="118"/>
      <c r="B260" s="118"/>
      <c r="C260" s="127"/>
      <c r="D260" s="118"/>
      <c r="E260" s="118"/>
      <c r="F260" s="118"/>
      <c r="G260" s="118"/>
      <c r="AH260" s="70"/>
    </row>
    <row r="261" spans="1:34" x14ac:dyDescent="0.25">
      <c r="A261" s="118"/>
      <c r="B261" s="118"/>
      <c r="C261" s="127"/>
      <c r="D261" s="118"/>
      <c r="E261" s="118"/>
      <c r="F261" s="118"/>
      <c r="G261" s="118"/>
      <c r="AH261" s="70"/>
    </row>
    <row r="262" spans="1:34" x14ac:dyDescent="0.25">
      <c r="A262" s="118"/>
      <c r="B262" s="118"/>
      <c r="C262" s="127"/>
      <c r="D262" s="118"/>
      <c r="E262" s="118"/>
      <c r="F262" s="118"/>
      <c r="G262" s="118"/>
      <c r="AH262" s="70"/>
    </row>
    <row r="263" spans="1:34" x14ac:dyDescent="0.25">
      <c r="A263" s="118"/>
      <c r="B263" s="118"/>
      <c r="C263" s="127"/>
      <c r="D263" s="118"/>
      <c r="E263" s="118"/>
      <c r="F263" s="118"/>
      <c r="G263" s="118"/>
      <c r="AH263" s="70"/>
    </row>
    <row r="264" spans="1:34" x14ac:dyDescent="0.25">
      <c r="A264" s="118"/>
      <c r="B264" s="118"/>
      <c r="C264" s="127"/>
      <c r="D264" s="118"/>
      <c r="E264" s="118"/>
      <c r="F264" s="118"/>
      <c r="G264" s="118"/>
      <c r="AH264" s="70"/>
    </row>
    <row r="265" spans="1:34" x14ac:dyDescent="0.25">
      <c r="A265" s="118"/>
      <c r="B265" s="118"/>
      <c r="C265" s="127"/>
      <c r="D265" s="118"/>
      <c r="E265" s="118"/>
      <c r="F265" s="118"/>
      <c r="G265" s="118"/>
      <c r="AH265" s="70"/>
    </row>
    <row r="266" spans="1:34" x14ac:dyDescent="0.25">
      <c r="A266" s="118"/>
      <c r="B266" s="118"/>
      <c r="C266" s="127"/>
      <c r="D266" s="118"/>
      <c r="E266" s="118"/>
      <c r="F266" s="118"/>
      <c r="G266" s="118"/>
      <c r="AH266" s="70"/>
    </row>
    <row r="267" spans="1:34" x14ac:dyDescent="0.25">
      <c r="A267" s="118"/>
      <c r="B267" s="118"/>
      <c r="C267" s="127"/>
      <c r="D267" s="118"/>
      <c r="E267" s="118"/>
      <c r="F267" s="118"/>
      <c r="G267" s="118"/>
      <c r="AH267" s="70"/>
    </row>
    <row r="268" spans="1:34" x14ac:dyDescent="0.25">
      <c r="A268" s="118"/>
      <c r="B268" s="118"/>
      <c r="C268" s="127"/>
      <c r="D268" s="118"/>
      <c r="E268" s="118"/>
      <c r="F268" s="118"/>
      <c r="G268" s="118"/>
      <c r="AH268" s="70"/>
    </row>
    <row r="269" spans="1:34" x14ac:dyDescent="0.25">
      <c r="A269" s="118"/>
      <c r="B269" s="118"/>
      <c r="C269" s="127"/>
      <c r="D269" s="118"/>
      <c r="E269" s="118"/>
      <c r="F269" s="118"/>
      <c r="G269" s="118"/>
      <c r="AH269" s="70"/>
    </row>
    <row r="270" spans="1:34" x14ac:dyDescent="0.25">
      <c r="A270" s="118"/>
      <c r="B270" s="118"/>
      <c r="C270" s="127"/>
      <c r="D270" s="118"/>
      <c r="E270" s="118"/>
      <c r="F270" s="118"/>
      <c r="G270" s="118"/>
      <c r="AH270" s="70"/>
    </row>
    <row r="271" spans="1:34" x14ac:dyDescent="0.25">
      <c r="A271" s="118"/>
      <c r="B271" s="118"/>
      <c r="C271" s="127"/>
      <c r="D271" s="118"/>
      <c r="E271" s="118"/>
      <c r="F271" s="118"/>
      <c r="G271" s="118"/>
      <c r="AH271" s="70"/>
    </row>
    <row r="272" spans="1:34" x14ac:dyDescent="0.25">
      <c r="A272" s="118"/>
      <c r="B272" s="118"/>
      <c r="C272" s="127"/>
      <c r="D272" s="118"/>
      <c r="E272" s="118"/>
      <c r="F272" s="118"/>
      <c r="G272" s="118"/>
      <c r="AH272" s="70"/>
    </row>
    <row r="273" spans="1:34" x14ac:dyDescent="0.25">
      <c r="A273" s="118"/>
      <c r="B273" s="118"/>
      <c r="C273" s="127"/>
      <c r="D273" s="118"/>
      <c r="E273" s="118"/>
      <c r="F273" s="118"/>
      <c r="G273" s="118"/>
      <c r="AH273" s="70"/>
    </row>
    <row r="274" spans="1:34" x14ac:dyDescent="0.25">
      <c r="A274" s="118"/>
      <c r="B274" s="118"/>
      <c r="C274" s="127"/>
      <c r="D274" s="118"/>
      <c r="E274" s="118"/>
      <c r="F274" s="118"/>
      <c r="G274" s="118"/>
      <c r="AH274" s="70"/>
    </row>
    <row r="275" spans="1:34" x14ac:dyDescent="0.25">
      <c r="A275" s="118"/>
      <c r="B275" s="118"/>
      <c r="C275" s="127"/>
      <c r="D275" s="118"/>
      <c r="E275" s="118"/>
      <c r="F275" s="118"/>
      <c r="G275" s="118"/>
      <c r="AH275" s="70"/>
    </row>
    <row r="276" spans="1:34" x14ac:dyDescent="0.25">
      <c r="A276" s="118"/>
      <c r="B276" s="118"/>
      <c r="C276" s="127"/>
      <c r="D276" s="118"/>
      <c r="E276" s="118"/>
      <c r="F276" s="118"/>
      <c r="G276" s="118"/>
      <c r="AH276" s="70"/>
    </row>
    <row r="277" spans="1:34" x14ac:dyDescent="0.25">
      <c r="A277" s="118"/>
      <c r="B277" s="118"/>
      <c r="C277" s="127"/>
      <c r="D277" s="118"/>
      <c r="E277" s="118"/>
      <c r="F277" s="118"/>
      <c r="G277" s="118"/>
      <c r="AH277" s="70"/>
    </row>
    <row r="278" spans="1:34" x14ac:dyDescent="0.25">
      <c r="A278" s="118"/>
      <c r="B278" s="118"/>
      <c r="C278" s="127"/>
      <c r="D278" s="118"/>
      <c r="E278" s="118"/>
      <c r="F278" s="118"/>
      <c r="G278" s="118"/>
      <c r="AH278" s="70"/>
    </row>
    <row r="279" spans="1:34" x14ac:dyDescent="0.25">
      <c r="A279" s="118"/>
      <c r="B279" s="118"/>
      <c r="C279" s="127"/>
      <c r="D279" s="118"/>
      <c r="E279" s="118"/>
      <c r="F279" s="118"/>
      <c r="G279" s="118"/>
      <c r="AH279" s="70"/>
    </row>
    <row r="280" spans="1:34" x14ac:dyDescent="0.25">
      <c r="A280" s="118"/>
      <c r="B280" s="118"/>
      <c r="C280" s="127"/>
      <c r="D280" s="118"/>
      <c r="E280" s="118"/>
      <c r="F280" s="118"/>
      <c r="G280" s="118"/>
      <c r="AH280" s="70"/>
    </row>
    <row r="281" spans="1:34" x14ac:dyDescent="0.25">
      <c r="A281" s="118"/>
      <c r="B281" s="118"/>
      <c r="C281" s="127"/>
      <c r="D281" s="118"/>
      <c r="E281" s="118"/>
      <c r="F281" s="118"/>
      <c r="G281" s="118"/>
      <c r="AH281" s="70"/>
    </row>
    <row r="282" spans="1:34" x14ac:dyDescent="0.25">
      <c r="A282" s="118"/>
      <c r="B282" s="118"/>
      <c r="C282" s="127"/>
      <c r="D282" s="118"/>
      <c r="E282" s="118"/>
      <c r="F282" s="118"/>
      <c r="G282" s="118"/>
      <c r="AH282" s="70"/>
    </row>
    <row r="283" spans="1:34" x14ac:dyDescent="0.25">
      <c r="A283" s="118"/>
      <c r="B283" s="118"/>
      <c r="C283" s="127"/>
      <c r="D283" s="118"/>
      <c r="E283" s="118"/>
      <c r="F283" s="118"/>
      <c r="G283" s="118"/>
      <c r="AH283" s="70"/>
    </row>
    <row r="284" spans="1:34" x14ac:dyDescent="0.25">
      <c r="A284" s="118"/>
      <c r="B284" s="118"/>
      <c r="C284" s="127"/>
      <c r="D284" s="118"/>
      <c r="E284" s="118"/>
      <c r="F284" s="118"/>
      <c r="G284" s="118"/>
      <c r="AH284" s="70"/>
    </row>
    <row r="285" spans="1:34" x14ac:dyDescent="0.25">
      <c r="A285" s="118"/>
      <c r="B285" s="118"/>
      <c r="C285" s="127"/>
      <c r="D285" s="118"/>
      <c r="E285" s="118"/>
      <c r="F285" s="118"/>
      <c r="G285" s="118"/>
      <c r="AH285" s="70"/>
    </row>
    <row r="286" spans="1:34" x14ac:dyDescent="0.25">
      <c r="A286" s="118"/>
      <c r="B286" s="118"/>
      <c r="C286" s="127"/>
      <c r="D286" s="118"/>
      <c r="E286" s="118"/>
      <c r="F286" s="118"/>
      <c r="G286" s="118"/>
      <c r="AH286" s="70"/>
    </row>
    <row r="287" spans="1:34" x14ac:dyDescent="0.25">
      <c r="A287" s="118"/>
      <c r="B287" s="118"/>
      <c r="C287" s="127"/>
      <c r="D287" s="118"/>
      <c r="E287" s="118"/>
      <c r="F287" s="118"/>
      <c r="G287" s="118"/>
      <c r="AH287" s="70"/>
    </row>
    <row r="288" spans="1:34" x14ac:dyDescent="0.25">
      <c r="A288" s="118"/>
      <c r="B288" s="118"/>
      <c r="C288" s="127"/>
      <c r="D288" s="118"/>
      <c r="E288" s="118"/>
      <c r="F288" s="118"/>
      <c r="G288" s="118"/>
      <c r="AH288" s="70"/>
    </row>
    <row r="289" spans="1:34" x14ac:dyDescent="0.25">
      <c r="A289" s="118"/>
      <c r="B289" s="118"/>
      <c r="C289" s="127"/>
      <c r="D289" s="118"/>
      <c r="E289" s="118"/>
      <c r="F289" s="118"/>
      <c r="G289" s="118"/>
      <c r="AH289" s="70"/>
    </row>
    <row r="290" spans="1:34" x14ac:dyDescent="0.25">
      <c r="A290" s="118"/>
      <c r="B290" s="118"/>
      <c r="C290" s="127"/>
      <c r="D290" s="118"/>
      <c r="E290" s="118"/>
      <c r="F290" s="118"/>
      <c r="G290" s="118"/>
      <c r="AH290" s="70"/>
    </row>
    <row r="291" spans="1:34" x14ac:dyDescent="0.25">
      <c r="A291" s="118"/>
      <c r="B291" s="118"/>
      <c r="C291" s="127"/>
      <c r="D291" s="118"/>
      <c r="E291" s="118"/>
      <c r="F291" s="118"/>
      <c r="G291" s="118"/>
      <c r="AH291" s="70"/>
    </row>
    <row r="292" spans="1:34" x14ac:dyDescent="0.25">
      <c r="A292" s="118"/>
      <c r="B292" s="118"/>
      <c r="C292" s="127"/>
      <c r="D292" s="118"/>
      <c r="E292" s="118"/>
      <c r="F292" s="118"/>
      <c r="G292" s="118"/>
      <c r="AH292" s="70"/>
    </row>
    <row r="293" spans="1:34" x14ac:dyDescent="0.25">
      <c r="A293" s="118"/>
      <c r="B293" s="118"/>
      <c r="C293" s="127"/>
      <c r="D293" s="118"/>
      <c r="E293" s="118"/>
      <c r="F293" s="118"/>
      <c r="G293" s="118"/>
      <c r="AH293" s="70"/>
    </row>
    <row r="294" spans="1:34" x14ac:dyDescent="0.25">
      <c r="A294" s="118"/>
      <c r="B294" s="118"/>
      <c r="C294" s="127"/>
      <c r="D294" s="118"/>
      <c r="E294" s="118"/>
      <c r="F294" s="118"/>
      <c r="G294" s="118"/>
      <c r="AH294" s="70"/>
    </row>
    <row r="295" spans="1:34" x14ac:dyDescent="0.25">
      <c r="A295" s="118"/>
      <c r="B295" s="118"/>
      <c r="C295" s="127"/>
      <c r="D295" s="118"/>
      <c r="E295" s="118"/>
      <c r="F295" s="118"/>
      <c r="G295" s="118"/>
      <c r="AH295" s="70"/>
    </row>
    <row r="296" spans="1:34" x14ac:dyDescent="0.25">
      <c r="A296" s="118"/>
      <c r="B296" s="118"/>
      <c r="C296" s="127"/>
      <c r="D296" s="118"/>
      <c r="E296" s="118"/>
      <c r="F296" s="118"/>
      <c r="G296" s="118"/>
      <c r="AH296" s="70"/>
    </row>
    <row r="297" spans="1:34" x14ac:dyDescent="0.25">
      <c r="A297" s="118"/>
      <c r="B297" s="118"/>
      <c r="C297" s="127"/>
      <c r="D297" s="118"/>
      <c r="E297" s="118"/>
      <c r="F297" s="118"/>
      <c r="G297" s="118"/>
      <c r="AH297" s="70"/>
    </row>
    <row r="298" spans="1:34" x14ac:dyDescent="0.25">
      <c r="A298" s="118"/>
      <c r="B298" s="118"/>
      <c r="C298" s="127"/>
      <c r="D298" s="118"/>
      <c r="E298" s="118"/>
      <c r="F298" s="118"/>
      <c r="G298" s="118"/>
      <c r="AH298" s="70"/>
    </row>
    <row r="299" spans="1:34" x14ac:dyDescent="0.25">
      <c r="A299" s="118"/>
      <c r="B299" s="118"/>
      <c r="C299" s="127"/>
      <c r="D299" s="118"/>
      <c r="E299" s="118"/>
      <c r="F299" s="118"/>
      <c r="G299" s="118"/>
      <c r="AH299" s="70"/>
    </row>
    <row r="300" spans="1:34" x14ac:dyDescent="0.25">
      <c r="A300" s="118"/>
      <c r="B300" s="118"/>
      <c r="C300" s="127"/>
      <c r="D300" s="118"/>
      <c r="E300" s="118"/>
      <c r="F300" s="118"/>
      <c r="G300" s="118"/>
      <c r="AH300" s="70"/>
    </row>
    <row r="301" spans="1:34" x14ac:dyDescent="0.25">
      <c r="A301" s="118"/>
      <c r="B301" s="118"/>
      <c r="C301" s="127"/>
      <c r="D301" s="118"/>
      <c r="E301" s="118"/>
      <c r="F301" s="118"/>
      <c r="G301" s="118"/>
      <c r="AH301" s="70"/>
    </row>
    <row r="302" spans="1:34" x14ac:dyDescent="0.25">
      <c r="A302" s="118"/>
      <c r="B302" s="118"/>
      <c r="C302" s="127"/>
      <c r="D302" s="118"/>
      <c r="E302" s="118"/>
      <c r="F302" s="118"/>
      <c r="G302" s="118"/>
      <c r="AH302" s="70"/>
    </row>
    <row r="303" spans="1:34" x14ac:dyDescent="0.25">
      <c r="A303" s="118"/>
      <c r="B303" s="118"/>
      <c r="C303" s="127"/>
      <c r="D303" s="118"/>
      <c r="E303" s="118"/>
      <c r="F303" s="118"/>
      <c r="G303" s="118"/>
      <c r="AH303" s="70"/>
    </row>
    <row r="304" spans="1:34" x14ac:dyDescent="0.25">
      <c r="A304" s="118"/>
      <c r="B304" s="118"/>
      <c r="C304" s="127"/>
      <c r="D304" s="118"/>
      <c r="E304" s="118"/>
      <c r="F304" s="118"/>
      <c r="G304" s="118"/>
      <c r="AH304" s="70"/>
    </row>
    <row r="305" spans="1:34" x14ac:dyDescent="0.25">
      <c r="A305" s="118"/>
      <c r="B305" s="118"/>
      <c r="C305" s="127"/>
      <c r="D305" s="118"/>
      <c r="E305" s="118"/>
      <c r="F305" s="118"/>
      <c r="G305" s="118"/>
      <c r="AH305" s="70"/>
    </row>
    <row r="306" spans="1:34" x14ac:dyDescent="0.25">
      <c r="A306" s="118"/>
      <c r="B306" s="118"/>
      <c r="C306" s="127"/>
      <c r="D306" s="118"/>
      <c r="E306" s="118"/>
      <c r="F306" s="118"/>
      <c r="G306" s="118"/>
      <c r="AH306" s="70"/>
    </row>
    <row r="307" spans="1:34" x14ac:dyDescent="0.25">
      <c r="A307" s="118"/>
      <c r="B307" s="118"/>
      <c r="C307" s="127"/>
      <c r="D307" s="118"/>
      <c r="E307" s="118"/>
      <c r="F307" s="118"/>
      <c r="G307" s="118"/>
      <c r="AH307" s="70"/>
    </row>
    <row r="308" spans="1:34" x14ac:dyDescent="0.25">
      <c r="A308" s="118"/>
      <c r="B308" s="118"/>
      <c r="C308" s="127"/>
      <c r="D308" s="118"/>
      <c r="E308" s="118"/>
      <c r="F308" s="118"/>
      <c r="G308" s="118"/>
      <c r="AH308" s="70"/>
    </row>
    <row r="309" spans="1:34" x14ac:dyDescent="0.25">
      <c r="A309" s="118"/>
      <c r="B309" s="118"/>
      <c r="C309" s="127"/>
      <c r="D309" s="118"/>
      <c r="E309" s="118"/>
      <c r="F309" s="118"/>
      <c r="G309" s="118"/>
      <c r="AH309" s="70"/>
    </row>
    <row r="310" spans="1:34" x14ac:dyDescent="0.25">
      <c r="A310" s="118"/>
      <c r="B310" s="118"/>
      <c r="C310" s="127"/>
      <c r="D310" s="118"/>
      <c r="E310" s="118"/>
      <c r="F310" s="118"/>
      <c r="G310" s="118"/>
      <c r="AH310" s="70"/>
    </row>
    <row r="311" spans="1:34" x14ac:dyDescent="0.25">
      <c r="A311" s="118"/>
      <c r="B311" s="118"/>
      <c r="C311" s="127"/>
      <c r="D311" s="118"/>
      <c r="E311" s="118"/>
      <c r="F311" s="118"/>
      <c r="G311" s="118"/>
      <c r="AH311" s="70"/>
    </row>
    <row r="312" spans="1:34" x14ac:dyDescent="0.25">
      <c r="A312" s="118"/>
      <c r="B312" s="118"/>
      <c r="C312" s="127"/>
      <c r="D312" s="118"/>
      <c r="E312" s="118"/>
      <c r="F312" s="118"/>
      <c r="G312" s="118"/>
      <c r="AH312" s="70"/>
    </row>
    <row r="313" spans="1:34" x14ac:dyDescent="0.25">
      <c r="A313" s="118"/>
      <c r="B313" s="118"/>
      <c r="C313" s="127"/>
      <c r="D313" s="118"/>
      <c r="E313" s="118"/>
      <c r="F313" s="118"/>
      <c r="G313" s="118"/>
      <c r="AH313" s="70"/>
    </row>
    <row r="314" spans="1:34" x14ac:dyDescent="0.25">
      <c r="A314" s="118"/>
      <c r="B314" s="118"/>
      <c r="C314" s="127"/>
      <c r="D314" s="118"/>
      <c r="E314" s="118"/>
      <c r="F314" s="118"/>
      <c r="G314" s="118"/>
      <c r="AH314" s="70"/>
    </row>
    <row r="315" spans="1:34" x14ac:dyDescent="0.25">
      <c r="A315" s="118"/>
      <c r="B315" s="118"/>
      <c r="C315" s="127"/>
      <c r="D315" s="118"/>
      <c r="E315" s="118"/>
      <c r="F315" s="118"/>
      <c r="G315" s="118"/>
      <c r="AH315" s="70"/>
    </row>
    <row r="316" spans="1:34" x14ac:dyDescent="0.25">
      <c r="A316" s="118"/>
      <c r="B316" s="118"/>
      <c r="C316" s="127"/>
      <c r="D316" s="118"/>
      <c r="E316" s="118"/>
      <c r="F316" s="118"/>
      <c r="G316" s="118"/>
      <c r="AH316" s="70"/>
    </row>
    <row r="317" spans="1:34" x14ac:dyDescent="0.25">
      <c r="A317" s="118"/>
      <c r="B317" s="118"/>
      <c r="C317" s="127"/>
      <c r="D317" s="118"/>
      <c r="E317" s="118"/>
      <c r="F317" s="118"/>
      <c r="G317" s="118"/>
      <c r="AH317" s="70"/>
    </row>
    <row r="318" spans="1:34" x14ac:dyDescent="0.25">
      <c r="A318" s="118"/>
      <c r="B318" s="118"/>
      <c r="C318" s="127"/>
      <c r="D318" s="118"/>
      <c r="E318" s="118"/>
      <c r="F318" s="118"/>
      <c r="G318" s="118"/>
      <c r="AH318" s="70"/>
    </row>
  </sheetData>
  <sheetProtection algorithmName="SHA-512" hashValue="Dk1GdfIBGs8ZAztCDJC68Kfy6Yn1yCKViOtz4fFhflYhrQJAlA/Qk/YnKAeppIGVKZw1FO+zQ5Hbz120Q6IdDg==" saltValue="fWFAnDvlZEglEZYY/3v4hg==" spinCount="100000" sheet="1" objects="1" scenarios="1"/>
  <mergeCells count="72">
    <mergeCell ref="AA2:AF2"/>
    <mergeCell ref="A86:I86"/>
    <mergeCell ref="AH25:AH28"/>
    <mergeCell ref="AH57:AH59"/>
    <mergeCell ref="A72:B72"/>
    <mergeCell ref="B57:B59"/>
    <mergeCell ref="C57:C59"/>
    <mergeCell ref="D57:D59"/>
    <mergeCell ref="AE57:AE59"/>
    <mergeCell ref="A28:A29"/>
    <mergeCell ref="D36:D37"/>
    <mergeCell ref="B38:B39"/>
    <mergeCell ref="C38:C39"/>
    <mergeCell ref="D38:D39"/>
    <mergeCell ref="B25:B28"/>
    <mergeCell ref="C25:C28"/>
    <mergeCell ref="D25:D28"/>
    <mergeCell ref="B22:B24"/>
    <mergeCell ref="C22:C24"/>
    <mergeCell ref="D22:D24"/>
    <mergeCell ref="B34:B35"/>
    <mergeCell ref="B10:B12"/>
    <mergeCell ref="C10:C12"/>
    <mergeCell ref="D10:D12"/>
    <mergeCell ref="AE10:AE12"/>
    <mergeCell ref="D17:D18"/>
    <mergeCell ref="B17:B18"/>
    <mergeCell ref="C17:C18"/>
    <mergeCell ref="B13:B15"/>
    <mergeCell ref="C13:C15"/>
    <mergeCell ref="D13:D15"/>
    <mergeCell ref="K4:L4"/>
    <mergeCell ref="M4:N4"/>
    <mergeCell ref="O4:P4"/>
    <mergeCell ref="AE4:AG4"/>
    <mergeCell ref="Q4:R4"/>
    <mergeCell ref="S4:T4"/>
    <mergeCell ref="U4:V4"/>
    <mergeCell ref="A1:J1"/>
    <mergeCell ref="A4:A5"/>
    <mergeCell ref="B4:B5"/>
    <mergeCell ref="C4:C5"/>
    <mergeCell ref="D4:D5"/>
    <mergeCell ref="E4:F4"/>
    <mergeCell ref="G4:H4"/>
    <mergeCell ref="I4:J4"/>
    <mergeCell ref="AH13:AH15"/>
    <mergeCell ref="W4:X4"/>
    <mergeCell ref="Y4:Z4"/>
    <mergeCell ref="AE34:AE35"/>
    <mergeCell ref="AE17:AE18"/>
    <mergeCell ref="AE25:AE28"/>
    <mergeCell ref="AE13:AE15"/>
    <mergeCell ref="AA4:AB4"/>
    <mergeCell ref="AC4:AD4"/>
    <mergeCell ref="AH4:AH5"/>
    <mergeCell ref="AH10:AH12"/>
    <mergeCell ref="AH22:AH24"/>
    <mergeCell ref="AH17:AH18"/>
    <mergeCell ref="AE22:AE24"/>
    <mergeCell ref="C34:C35"/>
    <mergeCell ref="D34:D35"/>
    <mergeCell ref="B36:B37"/>
    <mergeCell ref="C36:C37"/>
    <mergeCell ref="AE38:AE39"/>
    <mergeCell ref="AE36:AE37"/>
    <mergeCell ref="A87:I87"/>
    <mergeCell ref="A88:I88"/>
    <mergeCell ref="AH38:AH39"/>
    <mergeCell ref="A85:I85"/>
    <mergeCell ref="A83:I83"/>
    <mergeCell ref="A84:I84"/>
  </mergeCells>
  <pageMargins left="0.39370078740157483" right="0.39370078740157483" top="0.39370078740157483" bottom="0.39370078740157483" header="0.31496062992125984" footer="0.31496062992125984"/>
  <pageSetup paperSize="9" scale="4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F33" sqref="F33"/>
    </sheetView>
  </sheetViews>
  <sheetFormatPr defaultRowHeight="15" x14ac:dyDescent="0.25"/>
  <cols>
    <col min="1" max="3" width="15.28515625" style="26" customWidth="1"/>
    <col min="4" max="4" width="16.28515625" style="26" customWidth="1"/>
    <col min="5" max="5" width="14.7109375" style="26" customWidth="1"/>
    <col min="6" max="6" width="14" style="26" customWidth="1"/>
    <col min="7" max="7" width="14.7109375" style="26" customWidth="1"/>
    <col min="8" max="8" width="16.85546875" style="26" customWidth="1"/>
    <col min="9" max="9" width="13.7109375" style="26" bestFit="1" customWidth="1"/>
    <col min="10" max="10" width="14.28515625" style="26" customWidth="1"/>
    <col min="11" max="11" width="15.42578125" style="26" customWidth="1"/>
    <col min="12" max="250" width="9.140625" style="26"/>
    <col min="251" max="253" width="15.28515625" style="26" customWidth="1"/>
    <col min="254" max="254" width="16.28515625" style="26" customWidth="1"/>
    <col min="255" max="255" width="14.7109375" style="26" customWidth="1"/>
    <col min="256" max="256" width="14" style="26" customWidth="1"/>
    <col min="257" max="257" width="14.7109375" style="26" customWidth="1"/>
    <col min="258" max="258" width="16" style="26" customWidth="1"/>
    <col min="259" max="259" width="15.5703125" style="26" customWidth="1"/>
    <col min="260" max="260" width="15.42578125" style="26" customWidth="1"/>
    <col min="261" max="261" width="14.5703125" style="26" customWidth="1"/>
    <col min="262" max="262" width="15.42578125" style="26" customWidth="1"/>
    <col min="263" max="263" width="11.5703125" style="26" customWidth="1"/>
    <col min="264" max="264" width="16.85546875" style="26" customWidth="1"/>
    <col min="265" max="265" width="13.7109375" style="26" bestFit="1" customWidth="1"/>
    <col min="266" max="266" width="14.28515625" style="26" customWidth="1"/>
    <col min="267" max="267" width="15.42578125" style="26" customWidth="1"/>
    <col min="268" max="506" width="9.140625" style="26"/>
    <col min="507" max="509" width="15.28515625" style="26" customWidth="1"/>
    <col min="510" max="510" width="16.28515625" style="26" customWidth="1"/>
    <col min="511" max="511" width="14.7109375" style="26" customWidth="1"/>
    <col min="512" max="512" width="14" style="26" customWidth="1"/>
    <col min="513" max="513" width="14.7109375" style="26" customWidth="1"/>
    <col min="514" max="514" width="16" style="26" customWidth="1"/>
    <col min="515" max="515" width="15.5703125" style="26" customWidth="1"/>
    <col min="516" max="516" width="15.42578125" style="26" customWidth="1"/>
    <col min="517" max="517" width="14.5703125" style="26" customWidth="1"/>
    <col min="518" max="518" width="15.42578125" style="26" customWidth="1"/>
    <col min="519" max="519" width="11.5703125" style="26" customWidth="1"/>
    <col min="520" max="520" width="16.85546875" style="26" customWidth="1"/>
    <col min="521" max="521" width="13.7109375" style="26" bestFit="1" customWidth="1"/>
    <col min="522" max="522" width="14.28515625" style="26" customWidth="1"/>
    <col min="523" max="523" width="15.42578125" style="26" customWidth="1"/>
    <col min="524" max="762" width="9.140625" style="26"/>
    <col min="763" max="765" width="15.28515625" style="26" customWidth="1"/>
    <col min="766" max="766" width="16.28515625" style="26" customWidth="1"/>
    <col min="767" max="767" width="14.7109375" style="26" customWidth="1"/>
    <col min="768" max="768" width="14" style="26" customWidth="1"/>
    <col min="769" max="769" width="14.7109375" style="26" customWidth="1"/>
    <col min="770" max="770" width="16" style="26" customWidth="1"/>
    <col min="771" max="771" width="15.5703125" style="26" customWidth="1"/>
    <col min="772" max="772" width="15.42578125" style="26" customWidth="1"/>
    <col min="773" max="773" width="14.5703125" style="26" customWidth="1"/>
    <col min="774" max="774" width="15.42578125" style="26" customWidth="1"/>
    <col min="775" max="775" width="11.5703125" style="26" customWidth="1"/>
    <col min="776" max="776" width="16.85546875" style="26" customWidth="1"/>
    <col min="777" max="777" width="13.7109375" style="26" bestFit="1" customWidth="1"/>
    <col min="778" max="778" width="14.28515625" style="26" customWidth="1"/>
    <col min="779" max="779" width="15.42578125" style="26" customWidth="1"/>
    <col min="780" max="1018" width="9.140625" style="26"/>
    <col min="1019" max="1021" width="15.28515625" style="26" customWidth="1"/>
    <col min="1022" max="1022" width="16.28515625" style="26" customWidth="1"/>
    <col min="1023" max="1023" width="14.7109375" style="26" customWidth="1"/>
    <col min="1024" max="1024" width="14" style="26" customWidth="1"/>
    <col min="1025" max="1025" width="14.7109375" style="26" customWidth="1"/>
    <col min="1026" max="1026" width="16" style="26" customWidth="1"/>
    <col min="1027" max="1027" width="15.5703125" style="26" customWidth="1"/>
    <col min="1028" max="1028" width="15.42578125" style="26" customWidth="1"/>
    <col min="1029" max="1029" width="14.5703125" style="26" customWidth="1"/>
    <col min="1030" max="1030" width="15.42578125" style="26" customWidth="1"/>
    <col min="1031" max="1031" width="11.5703125" style="26" customWidth="1"/>
    <col min="1032" max="1032" width="16.85546875" style="26" customWidth="1"/>
    <col min="1033" max="1033" width="13.7109375" style="26" bestFit="1" customWidth="1"/>
    <col min="1034" max="1034" width="14.28515625" style="26" customWidth="1"/>
    <col min="1035" max="1035" width="15.42578125" style="26" customWidth="1"/>
    <col min="1036" max="1274" width="9.140625" style="26"/>
    <col min="1275" max="1277" width="15.28515625" style="26" customWidth="1"/>
    <col min="1278" max="1278" width="16.28515625" style="26" customWidth="1"/>
    <col min="1279" max="1279" width="14.7109375" style="26" customWidth="1"/>
    <col min="1280" max="1280" width="14" style="26" customWidth="1"/>
    <col min="1281" max="1281" width="14.7109375" style="26" customWidth="1"/>
    <col min="1282" max="1282" width="16" style="26" customWidth="1"/>
    <col min="1283" max="1283" width="15.5703125" style="26" customWidth="1"/>
    <col min="1284" max="1284" width="15.42578125" style="26" customWidth="1"/>
    <col min="1285" max="1285" width="14.5703125" style="26" customWidth="1"/>
    <col min="1286" max="1286" width="15.42578125" style="26" customWidth="1"/>
    <col min="1287" max="1287" width="11.5703125" style="26" customWidth="1"/>
    <col min="1288" max="1288" width="16.85546875" style="26" customWidth="1"/>
    <col min="1289" max="1289" width="13.7109375" style="26" bestFit="1" customWidth="1"/>
    <col min="1290" max="1290" width="14.28515625" style="26" customWidth="1"/>
    <col min="1291" max="1291" width="15.42578125" style="26" customWidth="1"/>
    <col min="1292" max="1530" width="9.140625" style="26"/>
    <col min="1531" max="1533" width="15.28515625" style="26" customWidth="1"/>
    <col min="1534" max="1534" width="16.28515625" style="26" customWidth="1"/>
    <col min="1535" max="1535" width="14.7109375" style="26" customWidth="1"/>
    <col min="1536" max="1536" width="14" style="26" customWidth="1"/>
    <col min="1537" max="1537" width="14.7109375" style="26" customWidth="1"/>
    <col min="1538" max="1538" width="16" style="26" customWidth="1"/>
    <col min="1539" max="1539" width="15.5703125" style="26" customWidth="1"/>
    <col min="1540" max="1540" width="15.42578125" style="26" customWidth="1"/>
    <col min="1541" max="1541" width="14.5703125" style="26" customWidth="1"/>
    <col min="1542" max="1542" width="15.42578125" style="26" customWidth="1"/>
    <col min="1543" max="1543" width="11.5703125" style="26" customWidth="1"/>
    <col min="1544" max="1544" width="16.85546875" style="26" customWidth="1"/>
    <col min="1545" max="1545" width="13.7109375" style="26" bestFit="1" customWidth="1"/>
    <col min="1546" max="1546" width="14.28515625" style="26" customWidth="1"/>
    <col min="1547" max="1547" width="15.42578125" style="26" customWidth="1"/>
    <col min="1548" max="1786" width="9.140625" style="26"/>
    <col min="1787" max="1789" width="15.28515625" style="26" customWidth="1"/>
    <col min="1790" max="1790" width="16.28515625" style="26" customWidth="1"/>
    <col min="1791" max="1791" width="14.7109375" style="26" customWidth="1"/>
    <col min="1792" max="1792" width="14" style="26" customWidth="1"/>
    <col min="1793" max="1793" width="14.7109375" style="26" customWidth="1"/>
    <col min="1794" max="1794" width="16" style="26" customWidth="1"/>
    <col min="1795" max="1795" width="15.5703125" style="26" customWidth="1"/>
    <col min="1796" max="1796" width="15.42578125" style="26" customWidth="1"/>
    <col min="1797" max="1797" width="14.5703125" style="26" customWidth="1"/>
    <col min="1798" max="1798" width="15.42578125" style="26" customWidth="1"/>
    <col min="1799" max="1799" width="11.5703125" style="26" customWidth="1"/>
    <col min="1800" max="1800" width="16.85546875" style="26" customWidth="1"/>
    <col min="1801" max="1801" width="13.7109375" style="26" bestFit="1" customWidth="1"/>
    <col min="1802" max="1802" width="14.28515625" style="26" customWidth="1"/>
    <col min="1803" max="1803" width="15.42578125" style="26" customWidth="1"/>
    <col min="1804" max="2042" width="9.140625" style="26"/>
    <col min="2043" max="2045" width="15.28515625" style="26" customWidth="1"/>
    <col min="2046" max="2046" width="16.28515625" style="26" customWidth="1"/>
    <col min="2047" max="2047" width="14.7109375" style="26" customWidth="1"/>
    <col min="2048" max="2048" width="14" style="26" customWidth="1"/>
    <col min="2049" max="2049" width="14.7109375" style="26" customWidth="1"/>
    <col min="2050" max="2050" width="16" style="26" customWidth="1"/>
    <col min="2051" max="2051" width="15.5703125" style="26" customWidth="1"/>
    <col min="2052" max="2052" width="15.42578125" style="26" customWidth="1"/>
    <col min="2053" max="2053" width="14.5703125" style="26" customWidth="1"/>
    <col min="2054" max="2054" width="15.42578125" style="26" customWidth="1"/>
    <col min="2055" max="2055" width="11.5703125" style="26" customWidth="1"/>
    <col min="2056" max="2056" width="16.85546875" style="26" customWidth="1"/>
    <col min="2057" max="2057" width="13.7109375" style="26" bestFit="1" customWidth="1"/>
    <col min="2058" max="2058" width="14.28515625" style="26" customWidth="1"/>
    <col min="2059" max="2059" width="15.42578125" style="26" customWidth="1"/>
    <col min="2060" max="2298" width="9.140625" style="26"/>
    <col min="2299" max="2301" width="15.28515625" style="26" customWidth="1"/>
    <col min="2302" max="2302" width="16.28515625" style="26" customWidth="1"/>
    <col min="2303" max="2303" width="14.7109375" style="26" customWidth="1"/>
    <col min="2304" max="2304" width="14" style="26" customWidth="1"/>
    <col min="2305" max="2305" width="14.7109375" style="26" customWidth="1"/>
    <col min="2306" max="2306" width="16" style="26" customWidth="1"/>
    <col min="2307" max="2307" width="15.5703125" style="26" customWidth="1"/>
    <col min="2308" max="2308" width="15.42578125" style="26" customWidth="1"/>
    <col min="2309" max="2309" width="14.5703125" style="26" customWidth="1"/>
    <col min="2310" max="2310" width="15.42578125" style="26" customWidth="1"/>
    <col min="2311" max="2311" width="11.5703125" style="26" customWidth="1"/>
    <col min="2312" max="2312" width="16.85546875" style="26" customWidth="1"/>
    <col min="2313" max="2313" width="13.7109375" style="26" bestFit="1" customWidth="1"/>
    <col min="2314" max="2314" width="14.28515625" style="26" customWidth="1"/>
    <col min="2315" max="2315" width="15.42578125" style="26" customWidth="1"/>
    <col min="2316" max="2554" width="9.140625" style="26"/>
    <col min="2555" max="2557" width="15.28515625" style="26" customWidth="1"/>
    <col min="2558" max="2558" width="16.28515625" style="26" customWidth="1"/>
    <col min="2559" max="2559" width="14.7109375" style="26" customWidth="1"/>
    <col min="2560" max="2560" width="14" style="26" customWidth="1"/>
    <col min="2561" max="2561" width="14.7109375" style="26" customWidth="1"/>
    <col min="2562" max="2562" width="16" style="26" customWidth="1"/>
    <col min="2563" max="2563" width="15.5703125" style="26" customWidth="1"/>
    <col min="2564" max="2564" width="15.42578125" style="26" customWidth="1"/>
    <col min="2565" max="2565" width="14.5703125" style="26" customWidth="1"/>
    <col min="2566" max="2566" width="15.42578125" style="26" customWidth="1"/>
    <col min="2567" max="2567" width="11.5703125" style="26" customWidth="1"/>
    <col min="2568" max="2568" width="16.85546875" style="26" customWidth="1"/>
    <col min="2569" max="2569" width="13.7109375" style="26" bestFit="1" customWidth="1"/>
    <col min="2570" max="2570" width="14.28515625" style="26" customWidth="1"/>
    <col min="2571" max="2571" width="15.42578125" style="26" customWidth="1"/>
    <col min="2572" max="2810" width="9.140625" style="26"/>
    <col min="2811" max="2813" width="15.28515625" style="26" customWidth="1"/>
    <col min="2814" max="2814" width="16.28515625" style="26" customWidth="1"/>
    <col min="2815" max="2815" width="14.7109375" style="26" customWidth="1"/>
    <col min="2816" max="2816" width="14" style="26" customWidth="1"/>
    <col min="2817" max="2817" width="14.7109375" style="26" customWidth="1"/>
    <col min="2818" max="2818" width="16" style="26" customWidth="1"/>
    <col min="2819" max="2819" width="15.5703125" style="26" customWidth="1"/>
    <col min="2820" max="2820" width="15.42578125" style="26" customWidth="1"/>
    <col min="2821" max="2821" width="14.5703125" style="26" customWidth="1"/>
    <col min="2822" max="2822" width="15.42578125" style="26" customWidth="1"/>
    <col min="2823" max="2823" width="11.5703125" style="26" customWidth="1"/>
    <col min="2824" max="2824" width="16.85546875" style="26" customWidth="1"/>
    <col min="2825" max="2825" width="13.7109375" style="26" bestFit="1" customWidth="1"/>
    <col min="2826" max="2826" width="14.28515625" style="26" customWidth="1"/>
    <col min="2827" max="2827" width="15.42578125" style="26" customWidth="1"/>
    <col min="2828" max="3066" width="9.140625" style="26"/>
    <col min="3067" max="3069" width="15.28515625" style="26" customWidth="1"/>
    <col min="3070" max="3070" width="16.28515625" style="26" customWidth="1"/>
    <col min="3071" max="3071" width="14.7109375" style="26" customWidth="1"/>
    <col min="3072" max="3072" width="14" style="26" customWidth="1"/>
    <col min="3073" max="3073" width="14.7109375" style="26" customWidth="1"/>
    <col min="3074" max="3074" width="16" style="26" customWidth="1"/>
    <col min="3075" max="3075" width="15.5703125" style="26" customWidth="1"/>
    <col min="3076" max="3076" width="15.42578125" style="26" customWidth="1"/>
    <col min="3077" max="3077" width="14.5703125" style="26" customWidth="1"/>
    <col min="3078" max="3078" width="15.42578125" style="26" customWidth="1"/>
    <col min="3079" max="3079" width="11.5703125" style="26" customWidth="1"/>
    <col min="3080" max="3080" width="16.85546875" style="26" customWidth="1"/>
    <col min="3081" max="3081" width="13.7109375" style="26" bestFit="1" customWidth="1"/>
    <col min="3082" max="3082" width="14.28515625" style="26" customWidth="1"/>
    <col min="3083" max="3083" width="15.42578125" style="26" customWidth="1"/>
    <col min="3084" max="3322" width="9.140625" style="26"/>
    <col min="3323" max="3325" width="15.28515625" style="26" customWidth="1"/>
    <col min="3326" max="3326" width="16.28515625" style="26" customWidth="1"/>
    <col min="3327" max="3327" width="14.7109375" style="26" customWidth="1"/>
    <col min="3328" max="3328" width="14" style="26" customWidth="1"/>
    <col min="3329" max="3329" width="14.7109375" style="26" customWidth="1"/>
    <col min="3330" max="3330" width="16" style="26" customWidth="1"/>
    <col min="3331" max="3331" width="15.5703125" style="26" customWidth="1"/>
    <col min="3332" max="3332" width="15.42578125" style="26" customWidth="1"/>
    <col min="3333" max="3333" width="14.5703125" style="26" customWidth="1"/>
    <col min="3334" max="3334" width="15.42578125" style="26" customWidth="1"/>
    <col min="3335" max="3335" width="11.5703125" style="26" customWidth="1"/>
    <col min="3336" max="3336" width="16.85546875" style="26" customWidth="1"/>
    <col min="3337" max="3337" width="13.7109375" style="26" bestFit="1" customWidth="1"/>
    <col min="3338" max="3338" width="14.28515625" style="26" customWidth="1"/>
    <col min="3339" max="3339" width="15.42578125" style="26" customWidth="1"/>
    <col min="3340" max="3578" width="9.140625" style="26"/>
    <col min="3579" max="3581" width="15.28515625" style="26" customWidth="1"/>
    <col min="3582" max="3582" width="16.28515625" style="26" customWidth="1"/>
    <col min="3583" max="3583" width="14.7109375" style="26" customWidth="1"/>
    <col min="3584" max="3584" width="14" style="26" customWidth="1"/>
    <col min="3585" max="3585" width="14.7109375" style="26" customWidth="1"/>
    <col min="3586" max="3586" width="16" style="26" customWidth="1"/>
    <col min="3587" max="3587" width="15.5703125" style="26" customWidth="1"/>
    <col min="3588" max="3588" width="15.42578125" style="26" customWidth="1"/>
    <col min="3589" max="3589" width="14.5703125" style="26" customWidth="1"/>
    <col min="3590" max="3590" width="15.42578125" style="26" customWidth="1"/>
    <col min="3591" max="3591" width="11.5703125" style="26" customWidth="1"/>
    <col min="3592" max="3592" width="16.85546875" style="26" customWidth="1"/>
    <col min="3593" max="3593" width="13.7109375" style="26" bestFit="1" customWidth="1"/>
    <col min="3594" max="3594" width="14.28515625" style="26" customWidth="1"/>
    <col min="3595" max="3595" width="15.42578125" style="26" customWidth="1"/>
    <col min="3596" max="3834" width="9.140625" style="26"/>
    <col min="3835" max="3837" width="15.28515625" style="26" customWidth="1"/>
    <col min="3838" max="3838" width="16.28515625" style="26" customWidth="1"/>
    <col min="3839" max="3839" width="14.7109375" style="26" customWidth="1"/>
    <col min="3840" max="3840" width="14" style="26" customWidth="1"/>
    <col min="3841" max="3841" width="14.7109375" style="26" customWidth="1"/>
    <col min="3842" max="3842" width="16" style="26" customWidth="1"/>
    <col min="3843" max="3843" width="15.5703125" style="26" customWidth="1"/>
    <col min="3844" max="3844" width="15.42578125" style="26" customWidth="1"/>
    <col min="3845" max="3845" width="14.5703125" style="26" customWidth="1"/>
    <col min="3846" max="3846" width="15.42578125" style="26" customWidth="1"/>
    <col min="3847" max="3847" width="11.5703125" style="26" customWidth="1"/>
    <col min="3848" max="3848" width="16.85546875" style="26" customWidth="1"/>
    <col min="3849" max="3849" width="13.7109375" style="26" bestFit="1" customWidth="1"/>
    <col min="3850" max="3850" width="14.28515625" style="26" customWidth="1"/>
    <col min="3851" max="3851" width="15.42578125" style="26" customWidth="1"/>
    <col min="3852" max="4090" width="9.140625" style="26"/>
    <col min="4091" max="4093" width="15.28515625" style="26" customWidth="1"/>
    <col min="4094" max="4094" width="16.28515625" style="26" customWidth="1"/>
    <col min="4095" max="4095" width="14.7109375" style="26" customWidth="1"/>
    <col min="4096" max="4096" width="14" style="26" customWidth="1"/>
    <col min="4097" max="4097" width="14.7109375" style="26" customWidth="1"/>
    <col min="4098" max="4098" width="16" style="26" customWidth="1"/>
    <col min="4099" max="4099" width="15.5703125" style="26" customWidth="1"/>
    <col min="4100" max="4100" width="15.42578125" style="26" customWidth="1"/>
    <col min="4101" max="4101" width="14.5703125" style="26" customWidth="1"/>
    <col min="4102" max="4102" width="15.42578125" style="26" customWidth="1"/>
    <col min="4103" max="4103" width="11.5703125" style="26" customWidth="1"/>
    <col min="4104" max="4104" width="16.85546875" style="26" customWidth="1"/>
    <col min="4105" max="4105" width="13.7109375" style="26" bestFit="1" customWidth="1"/>
    <col min="4106" max="4106" width="14.28515625" style="26" customWidth="1"/>
    <col min="4107" max="4107" width="15.42578125" style="26" customWidth="1"/>
    <col min="4108" max="4346" width="9.140625" style="26"/>
    <col min="4347" max="4349" width="15.28515625" style="26" customWidth="1"/>
    <col min="4350" max="4350" width="16.28515625" style="26" customWidth="1"/>
    <col min="4351" max="4351" width="14.7109375" style="26" customWidth="1"/>
    <col min="4352" max="4352" width="14" style="26" customWidth="1"/>
    <col min="4353" max="4353" width="14.7109375" style="26" customWidth="1"/>
    <col min="4354" max="4354" width="16" style="26" customWidth="1"/>
    <col min="4355" max="4355" width="15.5703125" style="26" customWidth="1"/>
    <col min="4356" max="4356" width="15.42578125" style="26" customWidth="1"/>
    <col min="4357" max="4357" width="14.5703125" style="26" customWidth="1"/>
    <col min="4358" max="4358" width="15.42578125" style="26" customWidth="1"/>
    <col min="4359" max="4359" width="11.5703125" style="26" customWidth="1"/>
    <col min="4360" max="4360" width="16.85546875" style="26" customWidth="1"/>
    <col min="4361" max="4361" width="13.7109375" style="26" bestFit="1" customWidth="1"/>
    <col min="4362" max="4362" width="14.28515625" style="26" customWidth="1"/>
    <col min="4363" max="4363" width="15.42578125" style="26" customWidth="1"/>
    <col min="4364" max="4602" width="9.140625" style="26"/>
    <col min="4603" max="4605" width="15.28515625" style="26" customWidth="1"/>
    <col min="4606" max="4606" width="16.28515625" style="26" customWidth="1"/>
    <col min="4607" max="4607" width="14.7109375" style="26" customWidth="1"/>
    <col min="4608" max="4608" width="14" style="26" customWidth="1"/>
    <col min="4609" max="4609" width="14.7109375" style="26" customWidth="1"/>
    <col min="4610" max="4610" width="16" style="26" customWidth="1"/>
    <col min="4611" max="4611" width="15.5703125" style="26" customWidth="1"/>
    <col min="4612" max="4612" width="15.42578125" style="26" customWidth="1"/>
    <col min="4613" max="4613" width="14.5703125" style="26" customWidth="1"/>
    <col min="4614" max="4614" width="15.42578125" style="26" customWidth="1"/>
    <col min="4615" max="4615" width="11.5703125" style="26" customWidth="1"/>
    <col min="4616" max="4616" width="16.85546875" style="26" customWidth="1"/>
    <col min="4617" max="4617" width="13.7109375" style="26" bestFit="1" customWidth="1"/>
    <col min="4618" max="4618" width="14.28515625" style="26" customWidth="1"/>
    <col min="4619" max="4619" width="15.42578125" style="26" customWidth="1"/>
    <col min="4620" max="4858" width="9.140625" style="26"/>
    <col min="4859" max="4861" width="15.28515625" style="26" customWidth="1"/>
    <col min="4862" max="4862" width="16.28515625" style="26" customWidth="1"/>
    <col min="4863" max="4863" width="14.7109375" style="26" customWidth="1"/>
    <col min="4864" max="4864" width="14" style="26" customWidth="1"/>
    <col min="4865" max="4865" width="14.7109375" style="26" customWidth="1"/>
    <col min="4866" max="4866" width="16" style="26" customWidth="1"/>
    <col min="4867" max="4867" width="15.5703125" style="26" customWidth="1"/>
    <col min="4868" max="4868" width="15.42578125" style="26" customWidth="1"/>
    <col min="4869" max="4869" width="14.5703125" style="26" customWidth="1"/>
    <col min="4870" max="4870" width="15.42578125" style="26" customWidth="1"/>
    <col min="4871" max="4871" width="11.5703125" style="26" customWidth="1"/>
    <col min="4872" max="4872" width="16.85546875" style="26" customWidth="1"/>
    <col min="4873" max="4873" width="13.7109375" style="26" bestFit="1" customWidth="1"/>
    <col min="4874" max="4874" width="14.28515625" style="26" customWidth="1"/>
    <col min="4875" max="4875" width="15.42578125" style="26" customWidth="1"/>
    <col min="4876" max="5114" width="9.140625" style="26"/>
    <col min="5115" max="5117" width="15.28515625" style="26" customWidth="1"/>
    <col min="5118" max="5118" width="16.28515625" style="26" customWidth="1"/>
    <col min="5119" max="5119" width="14.7109375" style="26" customWidth="1"/>
    <col min="5120" max="5120" width="14" style="26" customWidth="1"/>
    <col min="5121" max="5121" width="14.7109375" style="26" customWidth="1"/>
    <col min="5122" max="5122" width="16" style="26" customWidth="1"/>
    <col min="5123" max="5123" width="15.5703125" style="26" customWidth="1"/>
    <col min="5124" max="5124" width="15.42578125" style="26" customWidth="1"/>
    <col min="5125" max="5125" width="14.5703125" style="26" customWidth="1"/>
    <col min="5126" max="5126" width="15.42578125" style="26" customWidth="1"/>
    <col min="5127" max="5127" width="11.5703125" style="26" customWidth="1"/>
    <col min="5128" max="5128" width="16.85546875" style="26" customWidth="1"/>
    <col min="5129" max="5129" width="13.7109375" style="26" bestFit="1" customWidth="1"/>
    <col min="5130" max="5130" width="14.28515625" style="26" customWidth="1"/>
    <col min="5131" max="5131" width="15.42578125" style="26" customWidth="1"/>
    <col min="5132" max="5370" width="9.140625" style="26"/>
    <col min="5371" max="5373" width="15.28515625" style="26" customWidth="1"/>
    <col min="5374" max="5374" width="16.28515625" style="26" customWidth="1"/>
    <col min="5375" max="5375" width="14.7109375" style="26" customWidth="1"/>
    <col min="5376" max="5376" width="14" style="26" customWidth="1"/>
    <col min="5377" max="5377" width="14.7109375" style="26" customWidth="1"/>
    <col min="5378" max="5378" width="16" style="26" customWidth="1"/>
    <col min="5379" max="5379" width="15.5703125" style="26" customWidth="1"/>
    <col min="5380" max="5380" width="15.42578125" style="26" customWidth="1"/>
    <col min="5381" max="5381" width="14.5703125" style="26" customWidth="1"/>
    <col min="5382" max="5382" width="15.42578125" style="26" customWidth="1"/>
    <col min="5383" max="5383" width="11.5703125" style="26" customWidth="1"/>
    <col min="5384" max="5384" width="16.85546875" style="26" customWidth="1"/>
    <col min="5385" max="5385" width="13.7109375" style="26" bestFit="1" customWidth="1"/>
    <col min="5386" max="5386" width="14.28515625" style="26" customWidth="1"/>
    <col min="5387" max="5387" width="15.42578125" style="26" customWidth="1"/>
    <col min="5388" max="5626" width="9.140625" style="26"/>
    <col min="5627" max="5629" width="15.28515625" style="26" customWidth="1"/>
    <col min="5630" max="5630" width="16.28515625" style="26" customWidth="1"/>
    <col min="5631" max="5631" width="14.7109375" style="26" customWidth="1"/>
    <col min="5632" max="5632" width="14" style="26" customWidth="1"/>
    <col min="5633" max="5633" width="14.7109375" style="26" customWidth="1"/>
    <col min="5634" max="5634" width="16" style="26" customWidth="1"/>
    <col min="5635" max="5635" width="15.5703125" style="26" customWidth="1"/>
    <col min="5636" max="5636" width="15.42578125" style="26" customWidth="1"/>
    <col min="5637" max="5637" width="14.5703125" style="26" customWidth="1"/>
    <col min="5638" max="5638" width="15.42578125" style="26" customWidth="1"/>
    <col min="5639" max="5639" width="11.5703125" style="26" customWidth="1"/>
    <col min="5640" max="5640" width="16.85546875" style="26" customWidth="1"/>
    <col min="5641" max="5641" width="13.7109375" style="26" bestFit="1" customWidth="1"/>
    <col min="5642" max="5642" width="14.28515625" style="26" customWidth="1"/>
    <col min="5643" max="5643" width="15.42578125" style="26" customWidth="1"/>
    <col min="5644" max="5882" width="9.140625" style="26"/>
    <col min="5883" max="5885" width="15.28515625" style="26" customWidth="1"/>
    <col min="5886" max="5886" width="16.28515625" style="26" customWidth="1"/>
    <col min="5887" max="5887" width="14.7109375" style="26" customWidth="1"/>
    <col min="5888" max="5888" width="14" style="26" customWidth="1"/>
    <col min="5889" max="5889" width="14.7109375" style="26" customWidth="1"/>
    <col min="5890" max="5890" width="16" style="26" customWidth="1"/>
    <col min="5891" max="5891" width="15.5703125" style="26" customWidth="1"/>
    <col min="5892" max="5892" width="15.42578125" style="26" customWidth="1"/>
    <col min="5893" max="5893" width="14.5703125" style="26" customWidth="1"/>
    <col min="5894" max="5894" width="15.42578125" style="26" customWidth="1"/>
    <col min="5895" max="5895" width="11.5703125" style="26" customWidth="1"/>
    <col min="5896" max="5896" width="16.85546875" style="26" customWidth="1"/>
    <col min="5897" max="5897" width="13.7109375" style="26" bestFit="1" customWidth="1"/>
    <col min="5898" max="5898" width="14.28515625" style="26" customWidth="1"/>
    <col min="5899" max="5899" width="15.42578125" style="26" customWidth="1"/>
    <col min="5900" max="6138" width="9.140625" style="26"/>
    <col min="6139" max="6141" width="15.28515625" style="26" customWidth="1"/>
    <col min="6142" max="6142" width="16.28515625" style="26" customWidth="1"/>
    <col min="6143" max="6143" width="14.7109375" style="26" customWidth="1"/>
    <col min="6144" max="6144" width="14" style="26" customWidth="1"/>
    <col min="6145" max="6145" width="14.7109375" style="26" customWidth="1"/>
    <col min="6146" max="6146" width="16" style="26" customWidth="1"/>
    <col min="6147" max="6147" width="15.5703125" style="26" customWidth="1"/>
    <col min="6148" max="6148" width="15.42578125" style="26" customWidth="1"/>
    <col min="6149" max="6149" width="14.5703125" style="26" customWidth="1"/>
    <col min="6150" max="6150" width="15.42578125" style="26" customWidth="1"/>
    <col min="6151" max="6151" width="11.5703125" style="26" customWidth="1"/>
    <col min="6152" max="6152" width="16.85546875" style="26" customWidth="1"/>
    <col min="6153" max="6153" width="13.7109375" style="26" bestFit="1" customWidth="1"/>
    <col min="6154" max="6154" width="14.28515625" style="26" customWidth="1"/>
    <col min="6155" max="6155" width="15.42578125" style="26" customWidth="1"/>
    <col min="6156" max="6394" width="9.140625" style="26"/>
    <col min="6395" max="6397" width="15.28515625" style="26" customWidth="1"/>
    <col min="6398" max="6398" width="16.28515625" style="26" customWidth="1"/>
    <col min="6399" max="6399" width="14.7109375" style="26" customWidth="1"/>
    <col min="6400" max="6400" width="14" style="26" customWidth="1"/>
    <col min="6401" max="6401" width="14.7109375" style="26" customWidth="1"/>
    <col min="6402" max="6402" width="16" style="26" customWidth="1"/>
    <col min="6403" max="6403" width="15.5703125" style="26" customWidth="1"/>
    <col min="6404" max="6404" width="15.42578125" style="26" customWidth="1"/>
    <col min="6405" max="6405" width="14.5703125" style="26" customWidth="1"/>
    <col min="6406" max="6406" width="15.42578125" style="26" customWidth="1"/>
    <col min="6407" max="6407" width="11.5703125" style="26" customWidth="1"/>
    <col min="6408" max="6408" width="16.85546875" style="26" customWidth="1"/>
    <col min="6409" max="6409" width="13.7109375" style="26" bestFit="1" customWidth="1"/>
    <col min="6410" max="6410" width="14.28515625" style="26" customWidth="1"/>
    <col min="6411" max="6411" width="15.42578125" style="26" customWidth="1"/>
    <col min="6412" max="6650" width="9.140625" style="26"/>
    <col min="6651" max="6653" width="15.28515625" style="26" customWidth="1"/>
    <col min="6654" max="6654" width="16.28515625" style="26" customWidth="1"/>
    <col min="6655" max="6655" width="14.7109375" style="26" customWidth="1"/>
    <col min="6656" max="6656" width="14" style="26" customWidth="1"/>
    <col min="6657" max="6657" width="14.7109375" style="26" customWidth="1"/>
    <col min="6658" max="6658" width="16" style="26" customWidth="1"/>
    <col min="6659" max="6659" width="15.5703125" style="26" customWidth="1"/>
    <col min="6660" max="6660" width="15.42578125" style="26" customWidth="1"/>
    <col min="6661" max="6661" width="14.5703125" style="26" customWidth="1"/>
    <col min="6662" max="6662" width="15.42578125" style="26" customWidth="1"/>
    <col min="6663" max="6663" width="11.5703125" style="26" customWidth="1"/>
    <col min="6664" max="6664" width="16.85546875" style="26" customWidth="1"/>
    <col min="6665" max="6665" width="13.7109375" style="26" bestFit="1" customWidth="1"/>
    <col min="6666" max="6666" width="14.28515625" style="26" customWidth="1"/>
    <col min="6667" max="6667" width="15.42578125" style="26" customWidth="1"/>
    <col min="6668" max="6906" width="9.140625" style="26"/>
    <col min="6907" max="6909" width="15.28515625" style="26" customWidth="1"/>
    <col min="6910" max="6910" width="16.28515625" style="26" customWidth="1"/>
    <col min="6911" max="6911" width="14.7109375" style="26" customWidth="1"/>
    <col min="6912" max="6912" width="14" style="26" customWidth="1"/>
    <col min="6913" max="6913" width="14.7109375" style="26" customWidth="1"/>
    <col min="6914" max="6914" width="16" style="26" customWidth="1"/>
    <col min="6915" max="6915" width="15.5703125" style="26" customWidth="1"/>
    <col min="6916" max="6916" width="15.42578125" style="26" customWidth="1"/>
    <col min="6917" max="6917" width="14.5703125" style="26" customWidth="1"/>
    <col min="6918" max="6918" width="15.42578125" style="26" customWidth="1"/>
    <col min="6919" max="6919" width="11.5703125" style="26" customWidth="1"/>
    <col min="6920" max="6920" width="16.85546875" style="26" customWidth="1"/>
    <col min="6921" max="6921" width="13.7109375" style="26" bestFit="1" customWidth="1"/>
    <col min="6922" max="6922" width="14.28515625" style="26" customWidth="1"/>
    <col min="6923" max="6923" width="15.42578125" style="26" customWidth="1"/>
    <col min="6924" max="7162" width="9.140625" style="26"/>
    <col min="7163" max="7165" width="15.28515625" style="26" customWidth="1"/>
    <col min="7166" max="7166" width="16.28515625" style="26" customWidth="1"/>
    <col min="7167" max="7167" width="14.7109375" style="26" customWidth="1"/>
    <col min="7168" max="7168" width="14" style="26" customWidth="1"/>
    <col min="7169" max="7169" width="14.7109375" style="26" customWidth="1"/>
    <col min="7170" max="7170" width="16" style="26" customWidth="1"/>
    <col min="7171" max="7171" width="15.5703125" style="26" customWidth="1"/>
    <col min="7172" max="7172" width="15.42578125" style="26" customWidth="1"/>
    <col min="7173" max="7173" width="14.5703125" style="26" customWidth="1"/>
    <col min="7174" max="7174" width="15.42578125" style="26" customWidth="1"/>
    <col min="7175" max="7175" width="11.5703125" style="26" customWidth="1"/>
    <col min="7176" max="7176" width="16.85546875" style="26" customWidth="1"/>
    <col min="7177" max="7177" width="13.7109375" style="26" bestFit="1" customWidth="1"/>
    <col min="7178" max="7178" width="14.28515625" style="26" customWidth="1"/>
    <col min="7179" max="7179" width="15.42578125" style="26" customWidth="1"/>
    <col min="7180" max="7418" width="9.140625" style="26"/>
    <col min="7419" max="7421" width="15.28515625" style="26" customWidth="1"/>
    <col min="7422" max="7422" width="16.28515625" style="26" customWidth="1"/>
    <col min="7423" max="7423" width="14.7109375" style="26" customWidth="1"/>
    <col min="7424" max="7424" width="14" style="26" customWidth="1"/>
    <col min="7425" max="7425" width="14.7109375" style="26" customWidth="1"/>
    <col min="7426" max="7426" width="16" style="26" customWidth="1"/>
    <col min="7427" max="7427" width="15.5703125" style="26" customWidth="1"/>
    <col min="7428" max="7428" width="15.42578125" style="26" customWidth="1"/>
    <col min="7429" max="7429" width="14.5703125" style="26" customWidth="1"/>
    <col min="7430" max="7430" width="15.42578125" style="26" customWidth="1"/>
    <col min="7431" max="7431" width="11.5703125" style="26" customWidth="1"/>
    <col min="7432" max="7432" width="16.85546875" style="26" customWidth="1"/>
    <col min="7433" max="7433" width="13.7109375" style="26" bestFit="1" customWidth="1"/>
    <col min="7434" max="7434" width="14.28515625" style="26" customWidth="1"/>
    <col min="7435" max="7435" width="15.42578125" style="26" customWidth="1"/>
    <col min="7436" max="7674" width="9.140625" style="26"/>
    <col min="7675" max="7677" width="15.28515625" style="26" customWidth="1"/>
    <col min="7678" max="7678" width="16.28515625" style="26" customWidth="1"/>
    <col min="7679" max="7679" width="14.7109375" style="26" customWidth="1"/>
    <col min="7680" max="7680" width="14" style="26" customWidth="1"/>
    <col min="7681" max="7681" width="14.7109375" style="26" customWidth="1"/>
    <col min="7682" max="7682" width="16" style="26" customWidth="1"/>
    <col min="7683" max="7683" width="15.5703125" style="26" customWidth="1"/>
    <col min="7684" max="7684" width="15.42578125" style="26" customWidth="1"/>
    <col min="7685" max="7685" width="14.5703125" style="26" customWidth="1"/>
    <col min="7686" max="7686" width="15.42578125" style="26" customWidth="1"/>
    <col min="7687" max="7687" width="11.5703125" style="26" customWidth="1"/>
    <col min="7688" max="7688" width="16.85546875" style="26" customWidth="1"/>
    <col min="7689" max="7689" width="13.7109375" style="26" bestFit="1" customWidth="1"/>
    <col min="7690" max="7690" width="14.28515625" style="26" customWidth="1"/>
    <col min="7691" max="7691" width="15.42578125" style="26" customWidth="1"/>
    <col min="7692" max="7930" width="9.140625" style="26"/>
    <col min="7931" max="7933" width="15.28515625" style="26" customWidth="1"/>
    <col min="7934" max="7934" width="16.28515625" style="26" customWidth="1"/>
    <col min="7935" max="7935" width="14.7109375" style="26" customWidth="1"/>
    <col min="7936" max="7936" width="14" style="26" customWidth="1"/>
    <col min="7937" max="7937" width="14.7109375" style="26" customWidth="1"/>
    <col min="7938" max="7938" width="16" style="26" customWidth="1"/>
    <col min="7939" max="7939" width="15.5703125" style="26" customWidth="1"/>
    <col min="7940" max="7940" width="15.42578125" style="26" customWidth="1"/>
    <col min="7941" max="7941" width="14.5703125" style="26" customWidth="1"/>
    <col min="7942" max="7942" width="15.42578125" style="26" customWidth="1"/>
    <col min="7943" max="7943" width="11.5703125" style="26" customWidth="1"/>
    <col min="7944" max="7944" width="16.85546875" style="26" customWidth="1"/>
    <col min="7945" max="7945" width="13.7109375" style="26" bestFit="1" customWidth="1"/>
    <col min="7946" max="7946" width="14.28515625" style="26" customWidth="1"/>
    <col min="7947" max="7947" width="15.42578125" style="26" customWidth="1"/>
    <col min="7948" max="8186" width="9.140625" style="26"/>
    <col min="8187" max="8189" width="15.28515625" style="26" customWidth="1"/>
    <col min="8190" max="8190" width="16.28515625" style="26" customWidth="1"/>
    <col min="8191" max="8191" width="14.7109375" style="26" customWidth="1"/>
    <col min="8192" max="8192" width="14" style="26" customWidth="1"/>
    <col min="8193" max="8193" width="14.7109375" style="26" customWidth="1"/>
    <col min="8194" max="8194" width="16" style="26" customWidth="1"/>
    <col min="8195" max="8195" width="15.5703125" style="26" customWidth="1"/>
    <col min="8196" max="8196" width="15.42578125" style="26" customWidth="1"/>
    <col min="8197" max="8197" width="14.5703125" style="26" customWidth="1"/>
    <col min="8198" max="8198" width="15.42578125" style="26" customWidth="1"/>
    <col min="8199" max="8199" width="11.5703125" style="26" customWidth="1"/>
    <col min="8200" max="8200" width="16.85546875" style="26" customWidth="1"/>
    <col min="8201" max="8201" width="13.7109375" style="26" bestFit="1" customWidth="1"/>
    <col min="8202" max="8202" width="14.28515625" style="26" customWidth="1"/>
    <col min="8203" max="8203" width="15.42578125" style="26" customWidth="1"/>
    <col min="8204" max="8442" width="9.140625" style="26"/>
    <col min="8443" max="8445" width="15.28515625" style="26" customWidth="1"/>
    <col min="8446" max="8446" width="16.28515625" style="26" customWidth="1"/>
    <col min="8447" max="8447" width="14.7109375" style="26" customWidth="1"/>
    <col min="8448" max="8448" width="14" style="26" customWidth="1"/>
    <col min="8449" max="8449" width="14.7109375" style="26" customWidth="1"/>
    <col min="8450" max="8450" width="16" style="26" customWidth="1"/>
    <col min="8451" max="8451" width="15.5703125" style="26" customWidth="1"/>
    <col min="8452" max="8452" width="15.42578125" style="26" customWidth="1"/>
    <col min="8453" max="8453" width="14.5703125" style="26" customWidth="1"/>
    <col min="8454" max="8454" width="15.42578125" style="26" customWidth="1"/>
    <col min="8455" max="8455" width="11.5703125" style="26" customWidth="1"/>
    <col min="8456" max="8456" width="16.85546875" style="26" customWidth="1"/>
    <col min="8457" max="8457" width="13.7109375" style="26" bestFit="1" customWidth="1"/>
    <col min="8458" max="8458" width="14.28515625" style="26" customWidth="1"/>
    <col min="8459" max="8459" width="15.42578125" style="26" customWidth="1"/>
    <col min="8460" max="8698" width="9.140625" style="26"/>
    <col min="8699" max="8701" width="15.28515625" style="26" customWidth="1"/>
    <col min="8702" max="8702" width="16.28515625" style="26" customWidth="1"/>
    <col min="8703" max="8703" width="14.7109375" style="26" customWidth="1"/>
    <col min="8704" max="8704" width="14" style="26" customWidth="1"/>
    <col min="8705" max="8705" width="14.7109375" style="26" customWidth="1"/>
    <col min="8706" max="8706" width="16" style="26" customWidth="1"/>
    <col min="8707" max="8707" width="15.5703125" style="26" customWidth="1"/>
    <col min="8708" max="8708" width="15.42578125" style="26" customWidth="1"/>
    <col min="8709" max="8709" width="14.5703125" style="26" customWidth="1"/>
    <col min="8710" max="8710" width="15.42578125" style="26" customWidth="1"/>
    <col min="8711" max="8711" width="11.5703125" style="26" customWidth="1"/>
    <col min="8712" max="8712" width="16.85546875" style="26" customWidth="1"/>
    <col min="8713" max="8713" width="13.7109375" style="26" bestFit="1" customWidth="1"/>
    <col min="8714" max="8714" width="14.28515625" style="26" customWidth="1"/>
    <col min="8715" max="8715" width="15.42578125" style="26" customWidth="1"/>
    <col min="8716" max="8954" width="9.140625" style="26"/>
    <col min="8955" max="8957" width="15.28515625" style="26" customWidth="1"/>
    <col min="8958" max="8958" width="16.28515625" style="26" customWidth="1"/>
    <col min="8959" max="8959" width="14.7109375" style="26" customWidth="1"/>
    <col min="8960" max="8960" width="14" style="26" customWidth="1"/>
    <col min="8961" max="8961" width="14.7109375" style="26" customWidth="1"/>
    <col min="8962" max="8962" width="16" style="26" customWidth="1"/>
    <col min="8963" max="8963" width="15.5703125" style="26" customWidth="1"/>
    <col min="8964" max="8964" width="15.42578125" style="26" customWidth="1"/>
    <col min="8965" max="8965" width="14.5703125" style="26" customWidth="1"/>
    <col min="8966" max="8966" width="15.42578125" style="26" customWidth="1"/>
    <col min="8967" max="8967" width="11.5703125" style="26" customWidth="1"/>
    <col min="8968" max="8968" width="16.85546875" style="26" customWidth="1"/>
    <col min="8969" max="8969" width="13.7109375" style="26" bestFit="1" customWidth="1"/>
    <col min="8970" max="8970" width="14.28515625" style="26" customWidth="1"/>
    <col min="8971" max="8971" width="15.42578125" style="26" customWidth="1"/>
    <col min="8972" max="9210" width="9.140625" style="26"/>
    <col min="9211" max="9213" width="15.28515625" style="26" customWidth="1"/>
    <col min="9214" max="9214" width="16.28515625" style="26" customWidth="1"/>
    <col min="9215" max="9215" width="14.7109375" style="26" customWidth="1"/>
    <col min="9216" max="9216" width="14" style="26" customWidth="1"/>
    <col min="9217" max="9217" width="14.7109375" style="26" customWidth="1"/>
    <col min="9218" max="9218" width="16" style="26" customWidth="1"/>
    <col min="9219" max="9219" width="15.5703125" style="26" customWidth="1"/>
    <col min="9220" max="9220" width="15.42578125" style="26" customWidth="1"/>
    <col min="9221" max="9221" width="14.5703125" style="26" customWidth="1"/>
    <col min="9222" max="9222" width="15.42578125" style="26" customWidth="1"/>
    <col min="9223" max="9223" width="11.5703125" style="26" customWidth="1"/>
    <col min="9224" max="9224" width="16.85546875" style="26" customWidth="1"/>
    <col min="9225" max="9225" width="13.7109375" style="26" bestFit="1" customWidth="1"/>
    <col min="9226" max="9226" width="14.28515625" style="26" customWidth="1"/>
    <col min="9227" max="9227" width="15.42578125" style="26" customWidth="1"/>
    <col min="9228" max="9466" width="9.140625" style="26"/>
    <col min="9467" max="9469" width="15.28515625" style="26" customWidth="1"/>
    <col min="9470" max="9470" width="16.28515625" style="26" customWidth="1"/>
    <col min="9471" max="9471" width="14.7109375" style="26" customWidth="1"/>
    <col min="9472" max="9472" width="14" style="26" customWidth="1"/>
    <col min="9473" max="9473" width="14.7109375" style="26" customWidth="1"/>
    <col min="9474" max="9474" width="16" style="26" customWidth="1"/>
    <col min="9475" max="9475" width="15.5703125" style="26" customWidth="1"/>
    <col min="9476" max="9476" width="15.42578125" style="26" customWidth="1"/>
    <col min="9477" max="9477" width="14.5703125" style="26" customWidth="1"/>
    <col min="9478" max="9478" width="15.42578125" style="26" customWidth="1"/>
    <col min="9479" max="9479" width="11.5703125" style="26" customWidth="1"/>
    <col min="9480" max="9480" width="16.85546875" style="26" customWidth="1"/>
    <col min="9481" max="9481" width="13.7109375" style="26" bestFit="1" customWidth="1"/>
    <col min="9482" max="9482" width="14.28515625" style="26" customWidth="1"/>
    <col min="9483" max="9483" width="15.42578125" style="26" customWidth="1"/>
    <col min="9484" max="9722" width="9.140625" style="26"/>
    <col min="9723" max="9725" width="15.28515625" style="26" customWidth="1"/>
    <col min="9726" max="9726" width="16.28515625" style="26" customWidth="1"/>
    <col min="9727" max="9727" width="14.7109375" style="26" customWidth="1"/>
    <col min="9728" max="9728" width="14" style="26" customWidth="1"/>
    <col min="9729" max="9729" width="14.7109375" style="26" customWidth="1"/>
    <col min="9730" max="9730" width="16" style="26" customWidth="1"/>
    <col min="9731" max="9731" width="15.5703125" style="26" customWidth="1"/>
    <col min="9732" max="9732" width="15.42578125" style="26" customWidth="1"/>
    <col min="9733" max="9733" width="14.5703125" style="26" customWidth="1"/>
    <col min="9734" max="9734" width="15.42578125" style="26" customWidth="1"/>
    <col min="9735" max="9735" width="11.5703125" style="26" customWidth="1"/>
    <col min="9736" max="9736" width="16.85546875" style="26" customWidth="1"/>
    <col min="9737" max="9737" width="13.7109375" style="26" bestFit="1" customWidth="1"/>
    <col min="9738" max="9738" width="14.28515625" style="26" customWidth="1"/>
    <col min="9739" max="9739" width="15.42578125" style="26" customWidth="1"/>
    <col min="9740" max="9978" width="9.140625" style="26"/>
    <col min="9979" max="9981" width="15.28515625" style="26" customWidth="1"/>
    <col min="9982" max="9982" width="16.28515625" style="26" customWidth="1"/>
    <col min="9983" max="9983" width="14.7109375" style="26" customWidth="1"/>
    <col min="9984" max="9984" width="14" style="26" customWidth="1"/>
    <col min="9985" max="9985" width="14.7109375" style="26" customWidth="1"/>
    <col min="9986" max="9986" width="16" style="26" customWidth="1"/>
    <col min="9987" max="9987" width="15.5703125" style="26" customWidth="1"/>
    <col min="9988" max="9988" width="15.42578125" style="26" customWidth="1"/>
    <col min="9989" max="9989" width="14.5703125" style="26" customWidth="1"/>
    <col min="9990" max="9990" width="15.42578125" style="26" customWidth="1"/>
    <col min="9991" max="9991" width="11.5703125" style="26" customWidth="1"/>
    <col min="9992" max="9992" width="16.85546875" style="26" customWidth="1"/>
    <col min="9993" max="9993" width="13.7109375" style="26" bestFit="1" customWidth="1"/>
    <col min="9994" max="9994" width="14.28515625" style="26" customWidth="1"/>
    <col min="9995" max="9995" width="15.42578125" style="26" customWidth="1"/>
    <col min="9996" max="10234" width="9.140625" style="26"/>
    <col min="10235" max="10237" width="15.28515625" style="26" customWidth="1"/>
    <col min="10238" max="10238" width="16.28515625" style="26" customWidth="1"/>
    <col min="10239" max="10239" width="14.7109375" style="26" customWidth="1"/>
    <col min="10240" max="10240" width="14" style="26" customWidth="1"/>
    <col min="10241" max="10241" width="14.7109375" style="26" customWidth="1"/>
    <col min="10242" max="10242" width="16" style="26" customWidth="1"/>
    <col min="10243" max="10243" width="15.5703125" style="26" customWidth="1"/>
    <col min="10244" max="10244" width="15.42578125" style="26" customWidth="1"/>
    <col min="10245" max="10245" width="14.5703125" style="26" customWidth="1"/>
    <col min="10246" max="10246" width="15.42578125" style="26" customWidth="1"/>
    <col min="10247" max="10247" width="11.5703125" style="26" customWidth="1"/>
    <col min="10248" max="10248" width="16.85546875" style="26" customWidth="1"/>
    <col min="10249" max="10249" width="13.7109375" style="26" bestFit="1" customWidth="1"/>
    <col min="10250" max="10250" width="14.28515625" style="26" customWidth="1"/>
    <col min="10251" max="10251" width="15.42578125" style="26" customWidth="1"/>
    <col min="10252" max="10490" width="9.140625" style="26"/>
    <col min="10491" max="10493" width="15.28515625" style="26" customWidth="1"/>
    <col min="10494" max="10494" width="16.28515625" style="26" customWidth="1"/>
    <col min="10495" max="10495" width="14.7109375" style="26" customWidth="1"/>
    <col min="10496" max="10496" width="14" style="26" customWidth="1"/>
    <col min="10497" max="10497" width="14.7109375" style="26" customWidth="1"/>
    <col min="10498" max="10498" width="16" style="26" customWidth="1"/>
    <col min="10499" max="10499" width="15.5703125" style="26" customWidth="1"/>
    <col min="10500" max="10500" width="15.42578125" style="26" customWidth="1"/>
    <col min="10501" max="10501" width="14.5703125" style="26" customWidth="1"/>
    <col min="10502" max="10502" width="15.42578125" style="26" customWidth="1"/>
    <col min="10503" max="10503" width="11.5703125" style="26" customWidth="1"/>
    <col min="10504" max="10504" width="16.85546875" style="26" customWidth="1"/>
    <col min="10505" max="10505" width="13.7109375" style="26" bestFit="1" customWidth="1"/>
    <col min="10506" max="10506" width="14.28515625" style="26" customWidth="1"/>
    <col min="10507" max="10507" width="15.42578125" style="26" customWidth="1"/>
    <col min="10508" max="10746" width="9.140625" style="26"/>
    <col min="10747" max="10749" width="15.28515625" style="26" customWidth="1"/>
    <col min="10750" max="10750" width="16.28515625" style="26" customWidth="1"/>
    <col min="10751" max="10751" width="14.7109375" style="26" customWidth="1"/>
    <col min="10752" max="10752" width="14" style="26" customWidth="1"/>
    <col min="10753" max="10753" width="14.7109375" style="26" customWidth="1"/>
    <col min="10754" max="10754" width="16" style="26" customWidth="1"/>
    <col min="10755" max="10755" width="15.5703125" style="26" customWidth="1"/>
    <col min="10756" max="10756" width="15.42578125" style="26" customWidth="1"/>
    <col min="10757" max="10757" width="14.5703125" style="26" customWidth="1"/>
    <col min="10758" max="10758" width="15.42578125" style="26" customWidth="1"/>
    <col min="10759" max="10759" width="11.5703125" style="26" customWidth="1"/>
    <col min="10760" max="10760" width="16.85546875" style="26" customWidth="1"/>
    <col min="10761" max="10761" width="13.7109375" style="26" bestFit="1" customWidth="1"/>
    <col min="10762" max="10762" width="14.28515625" style="26" customWidth="1"/>
    <col min="10763" max="10763" width="15.42578125" style="26" customWidth="1"/>
    <col min="10764" max="11002" width="9.140625" style="26"/>
    <col min="11003" max="11005" width="15.28515625" style="26" customWidth="1"/>
    <col min="11006" max="11006" width="16.28515625" style="26" customWidth="1"/>
    <col min="11007" max="11007" width="14.7109375" style="26" customWidth="1"/>
    <col min="11008" max="11008" width="14" style="26" customWidth="1"/>
    <col min="11009" max="11009" width="14.7109375" style="26" customWidth="1"/>
    <col min="11010" max="11010" width="16" style="26" customWidth="1"/>
    <col min="11011" max="11011" width="15.5703125" style="26" customWidth="1"/>
    <col min="11012" max="11012" width="15.42578125" style="26" customWidth="1"/>
    <col min="11013" max="11013" width="14.5703125" style="26" customWidth="1"/>
    <col min="11014" max="11014" width="15.42578125" style="26" customWidth="1"/>
    <col min="11015" max="11015" width="11.5703125" style="26" customWidth="1"/>
    <col min="11016" max="11016" width="16.85546875" style="26" customWidth="1"/>
    <col min="11017" max="11017" width="13.7109375" style="26" bestFit="1" customWidth="1"/>
    <col min="11018" max="11018" width="14.28515625" style="26" customWidth="1"/>
    <col min="11019" max="11019" width="15.42578125" style="26" customWidth="1"/>
    <col min="11020" max="11258" width="9.140625" style="26"/>
    <col min="11259" max="11261" width="15.28515625" style="26" customWidth="1"/>
    <col min="11262" max="11262" width="16.28515625" style="26" customWidth="1"/>
    <col min="11263" max="11263" width="14.7109375" style="26" customWidth="1"/>
    <col min="11264" max="11264" width="14" style="26" customWidth="1"/>
    <col min="11265" max="11265" width="14.7109375" style="26" customWidth="1"/>
    <col min="11266" max="11266" width="16" style="26" customWidth="1"/>
    <col min="11267" max="11267" width="15.5703125" style="26" customWidth="1"/>
    <col min="11268" max="11268" width="15.42578125" style="26" customWidth="1"/>
    <col min="11269" max="11269" width="14.5703125" style="26" customWidth="1"/>
    <col min="11270" max="11270" width="15.42578125" style="26" customWidth="1"/>
    <col min="11271" max="11271" width="11.5703125" style="26" customWidth="1"/>
    <col min="11272" max="11272" width="16.85546875" style="26" customWidth="1"/>
    <col min="11273" max="11273" width="13.7109375" style="26" bestFit="1" customWidth="1"/>
    <col min="11274" max="11274" width="14.28515625" style="26" customWidth="1"/>
    <col min="11275" max="11275" width="15.42578125" style="26" customWidth="1"/>
    <col min="11276" max="11514" width="9.140625" style="26"/>
    <col min="11515" max="11517" width="15.28515625" style="26" customWidth="1"/>
    <col min="11518" max="11518" width="16.28515625" style="26" customWidth="1"/>
    <col min="11519" max="11519" width="14.7109375" style="26" customWidth="1"/>
    <col min="11520" max="11520" width="14" style="26" customWidth="1"/>
    <col min="11521" max="11521" width="14.7109375" style="26" customWidth="1"/>
    <col min="11522" max="11522" width="16" style="26" customWidth="1"/>
    <col min="11523" max="11523" width="15.5703125" style="26" customWidth="1"/>
    <col min="11524" max="11524" width="15.42578125" style="26" customWidth="1"/>
    <col min="11525" max="11525" width="14.5703125" style="26" customWidth="1"/>
    <col min="11526" max="11526" width="15.42578125" style="26" customWidth="1"/>
    <col min="11527" max="11527" width="11.5703125" style="26" customWidth="1"/>
    <col min="11528" max="11528" width="16.85546875" style="26" customWidth="1"/>
    <col min="11529" max="11529" width="13.7109375" style="26" bestFit="1" customWidth="1"/>
    <col min="11530" max="11530" width="14.28515625" style="26" customWidth="1"/>
    <col min="11531" max="11531" width="15.42578125" style="26" customWidth="1"/>
    <col min="11532" max="11770" width="9.140625" style="26"/>
    <col min="11771" max="11773" width="15.28515625" style="26" customWidth="1"/>
    <col min="11774" max="11774" width="16.28515625" style="26" customWidth="1"/>
    <col min="11775" max="11775" width="14.7109375" style="26" customWidth="1"/>
    <col min="11776" max="11776" width="14" style="26" customWidth="1"/>
    <col min="11777" max="11777" width="14.7109375" style="26" customWidth="1"/>
    <col min="11778" max="11778" width="16" style="26" customWidth="1"/>
    <col min="11779" max="11779" width="15.5703125" style="26" customWidth="1"/>
    <col min="11780" max="11780" width="15.42578125" style="26" customWidth="1"/>
    <col min="11781" max="11781" width="14.5703125" style="26" customWidth="1"/>
    <col min="11782" max="11782" width="15.42578125" style="26" customWidth="1"/>
    <col min="11783" max="11783" width="11.5703125" style="26" customWidth="1"/>
    <col min="11784" max="11784" width="16.85546875" style="26" customWidth="1"/>
    <col min="11785" max="11785" width="13.7109375" style="26" bestFit="1" customWidth="1"/>
    <col min="11786" max="11786" width="14.28515625" style="26" customWidth="1"/>
    <col min="11787" max="11787" width="15.42578125" style="26" customWidth="1"/>
    <col min="11788" max="12026" width="9.140625" style="26"/>
    <col min="12027" max="12029" width="15.28515625" style="26" customWidth="1"/>
    <col min="12030" max="12030" width="16.28515625" style="26" customWidth="1"/>
    <col min="12031" max="12031" width="14.7109375" style="26" customWidth="1"/>
    <col min="12032" max="12032" width="14" style="26" customWidth="1"/>
    <col min="12033" max="12033" width="14.7109375" style="26" customWidth="1"/>
    <col min="12034" max="12034" width="16" style="26" customWidth="1"/>
    <col min="12035" max="12035" width="15.5703125" style="26" customWidth="1"/>
    <col min="12036" max="12036" width="15.42578125" style="26" customWidth="1"/>
    <col min="12037" max="12037" width="14.5703125" style="26" customWidth="1"/>
    <col min="12038" max="12038" width="15.42578125" style="26" customWidth="1"/>
    <col min="12039" max="12039" width="11.5703125" style="26" customWidth="1"/>
    <col min="12040" max="12040" width="16.85546875" style="26" customWidth="1"/>
    <col min="12041" max="12041" width="13.7109375" style="26" bestFit="1" customWidth="1"/>
    <col min="12042" max="12042" width="14.28515625" style="26" customWidth="1"/>
    <col min="12043" max="12043" width="15.42578125" style="26" customWidth="1"/>
    <col min="12044" max="12282" width="9.140625" style="26"/>
    <col min="12283" max="12285" width="15.28515625" style="26" customWidth="1"/>
    <col min="12286" max="12286" width="16.28515625" style="26" customWidth="1"/>
    <col min="12287" max="12287" width="14.7109375" style="26" customWidth="1"/>
    <col min="12288" max="12288" width="14" style="26" customWidth="1"/>
    <col min="12289" max="12289" width="14.7109375" style="26" customWidth="1"/>
    <col min="12290" max="12290" width="16" style="26" customWidth="1"/>
    <col min="12291" max="12291" width="15.5703125" style="26" customWidth="1"/>
    <col min="12292" max="12292" width="15.42578125" style="26" customWidth="1"/>
    <col min="12293" max="12293" width="14.5703125" style="26" customWidth="1"/>
    <col min="12294" max="12294" width="15.42578125" style="26" customWidth="1"/>
    <col min="12295" max="12295" width="11.5703125" style="26" customWidth="1"/>
    <col min="12296" max="12296" width="16.85546875" style="26" customWidth="1"/>
    <col min="12297" max="12297" width="13.7109375" style="26" bestFit="1" customWidth="1"/>
    <col min="12298" max="12298" width="14.28515625" style="26" customWidth="1"/>
    <col min="12299" max="12299" width="15.42578125" style="26" customWidth="1"/>
    <col min="12300" max="12538" width="9.140625" style="26"/>
    <col min="12539" max="12541" width="15.28515625" style="26" customWidth="1"/>
    <col min="12542" max="12542" width="16.28515625" style="26" customWidth="1"/>
    <col min="12543" max="12543" width="14.7109375" style="26" customWidth="1"/>
    <col min="12544" max="12544" width="14" style="26" customWidth="1"/>
    <col min="12545" max="12545" width="14.7109375" style="26" customWidth="1"/>
    <col min="12546" max="12546" width="16" style="26" customWidth="1"/>
    <col min="12547" max="12547" width="15.5703125" style="26" customWidth="1"/>
    <col min="12548" max="12548" width="15.42578125" style="26" customWidth="1"/>
    <col min="12549" max="12549" width="14.5703125" style="26" customWidth="1"/>
    <col min="12550" max="12550" width="15.42578125" style="26" customWidth="1"/>
    <col min="12551" max="12551" width="11.5703125" style="26" customWidth="1"/>
    <col min="12552" max="12552" width="16.85546875" style="26" customWidth="1"/>
    <col min="12553" max="12553" width="13.7109375" style="26" bestFit="1" customWidth="1"/>
    <col min="12554" max="12554" width="14.28515625" style="26" customWidth="1"/>
    <col min="12555" max="12555" width="15.42578125" style="26" customWidth="1"/>
    <col min="12556" max="12794" width="9.140625" style="26"/>
    <col min="12795" max="12797" width="15.28515625" style="26" customWidth="1"/>
    <col min="12798" max="12798" width="16.28515625" style="26" customWidth="1"/>
    <col min="12799" max="12799" width="14.7109375" style="26" customWidth="1"/>
    <col min="12800" max="12800" width="14" style="26" customWidth="1"/>
    <col min="12801" max="12801" width="14.7109375" style="26" customWidth="1"/>
    <col min="12802" max="12802" width="16" style="26" customWidth="1"/>
    <col min="12803" max="12803" width="15.5703125" style="26" customWidth="1"/>
    <col min="12804" max="12804" width="15.42578125" style="26" customWidth="1"/>
    <col min="12805" max="12805" width="14.5703125" style="26" customWidth="1"/>
    <col min="12806" max="12806" width="15.42578125" style="26" customWidth="1"/>
    <col min="12807" max="12807" width="11.5703125" style="26" customWidth="1"/>
    <col min="12808" max="12808" width="16.85546875" style="26" customWidth="1"/>
    <col min="12809" max="12809" width="13.7109375" style="26" bestFit="1" customWidth="1"/>
    <col min="12810" max="12810" width="14.28515625" style="26" customWidth="1"/>
    <col min="12811" max="12811" width="15.42578125" style="26" customWidth="1"/>
    <col min="12812" max="13050" width="9.140625" style="26"/>
    <col min="13051" max="13053" width="15.28515625" style="26" customWidth="1"/>
    <col min="13054" max="13054" width="16.28515625" style="26" customWidth="1"/>
    <col min="13055" max="13055" width="14.7109375" style="26" customWidth="1"/>
    <col min="13056" max="13056" width="14" style="26" customWidth="1"/>
    <col min="13057" max="13057" width="14.7109375" style="26" customWidth="1"/>
    <col min="13058" max="13058" width="16" style="26" customWidth="1"/>
    <col min="13059" max="13059" width="15.5703125" style="26" customWidth="1"/>
    <col min="13060" max="13060" width="15.42578125" style="26" customWidth="1"/>
    <col min="13061" max="13061" width="14.5703125" style="26" customWidth="1"/>
    <col min="13062" max="13062" width="15.42578125" style="26" customWidth="1"/>
    <col min="13063" max="13063" width="11.5703125" style="26" customWidth="1"/>
    <col min="13064" max="13064" width="16.85546875" style="26" customWidth="1"/>
    <col min="13065" max="13065" width="13.7109375" style="26" bestFit="1" customWidth="1"/>
    <col min="13066" max="13066" width="14.28515625" style="26" customWidth="1"/>
    <col min="13067" max="13067" width="15.42578125" style="26" customWidth="1"/>
    <col min="13068" max="13306" width="9.140625" style="26"/>
    <col min="13307" max="13309" width="15.28515625" style="26" customWidth="1"/>
    <col min="13310" max="13310" width="16.28515625" style="26" customWidth="1"/>
    <col min="13311" max="13311" width="14.7109375" style="26" customWidth="1"/>
    <col min="13312" max="13312" width="14" style="26" customWidth="1"/>
    <col min="13313" max="13313" width="14.7109375" style="26" customWidth="1"/>
    <col min="13314" max="13314" width="16" style="26" customWidth="1"/>
    <col min="13315" max="13315" width="15.5703125" style="26" customWidth="1"/>
    <col min="13316" max="13316" width="15.42578125" style="26" customWidth="1"/>
    <col min="13317" max="13317" width="14.5703125" style="26" customWidth="1"/>
    <col min="13318" max="13318" width="15.42578125" style="26" customWidth="1"/>
    <col min="13319" max="13319" width="11.5703125" style="26" customWidth="1"/>
    <col min="13320" max="13320" width="16.85546875" style="26" customWidth="1"/>
    <col min="13321" max="13321" width="13.7109375" style="26" bestFit="1" customWidth="1"/>
    <col min="13322" max="13322" width="14.28515625" style="26" customWidth="1"/>
    <col min="13323" max="13323" width="15.42578125" style="26" customWidth="1"/>
    <col min="13324" max="13562" width="9.140625" style="26"/>
    <col min="13563" max="13565" width="15.28515625" style="26" customWidth="1"/>
    <col min="13566" max="13566" width="16.28515625" style="26" customWidth="1"/>
    <col min="13567" max="13567" width="14.7109375" style="26" customWidth="1"/>
    <col min="13568" max="13568" width="14" style="26" customWidth="1"/>
    <col min="13569" max="13569" width="14.7109375" style="26" customWidth="1"/>
    <col min="13570" max="13570" width="16" style="26" customWidth="1"/>
    <col min="13571" max="13571" width="15.5703125" style="26" customWidth="1"/>
    <col min="13572" max="13572" width="15.42578125" style="26" customWidth="1"/>
    <col min="13573" max="13573" width="14.5703125" style="26" customWidth="1"/>
    <col min="13574" max="13574" width="15.42578125" style="26" customWidth="1"/>
    <col min="13575" max="13575" width="11.5703125" style="26" customWidth="1"/>
    <col min="13576" max="13576" width="16.85546875" style="26" customWidth="1"/>
    <col min="13577" max="13577" width="13.7109375" style="26" bestFit="1" customWidth="1"/>
    <col min="13578" max="13578" width="14.28515625" style="26" customWidth="1"/>
    <col min="13579" max="13579" width="15.42578125" style="26" customWidth="1"/>
    <col min="13580" max="13818" width="9.140625" style="26"/>
    <col min="13819" max="13821" width="15.28515625" style="26" customWidth="1"/>
    <col min="13822" max="13822" width="16.28515625" style="26" customWidth="1"/>
    <col min="13823" max="13823" width="14.7109375" style="26" customWidth="1"/>
    <col min="13824" max="13824" width="14" style="26" customWidth="1"/>
    <col min="13825" max="13825" width="14.7109375" style="26" customWidth="1"/>
    <col min="13826" max="13826" width="16" style="26" customWidth="1"/>
    <col min="13827" max="13827" width="15.5703125" style="26" customWidth="1"/>
    <col min="13828" max="13828" width="15.42578125" style="26" customWidth="1"/>
    <col min="13829" max="13829" width="14.5703125" style="26" customWidth="1"/>
    <col min="13830" max="13830" width="15.42578125" style="26" customWidth="1"/>
    <col min="13831" max="13831" width="11.5703125" style="26" customWidth="1"/>
    <col min="13832" max="13832" width="16.85546875" style="26" customWidth="1"/>
    <col min="13833" max="13833" width="13.7109375" style="26" bestFit="1" customWidth="1"/>
    <col min="13834" max="13834" width="14.28515625" style="26" customWidth="1"/>
    <col min="13835" max="13835" width="15.42578125" style="26" customWidth="1"/>
    <col min="13836" max="14074" width="9.140625" style="26"/>
    <col min="14075" max="14077" width="15.28515625" style="26" customWidth="1"/>
    <col min="14078" max="14078" width="16.28515625" style="26" customWidth="1"/>
    <col min="14079" max="14079" width="14.7109375" style="26" customWidth="1"/>
    <col min="14080" max="14080" width="14" style="26" customWidth="1"/>
    <col min="14081" max="14081" width="14.7109375" style="26" customWidth="1"/>
    <col min="14082" max="14082" width="16" style="26" customWidth="1"/>
    <col min="14083" max="14083" width="15.5703125" style="26" customWidth="1"/>
    <col min="14084" max="14084" width="15.42578125" style="26" customWidth="1"/>
    <col min="14085" max="14085" width="14.5703125" style="26" customWidth="1"/>
    <col min="14086" max="14086" width="15.42578125" style="26" customWidth="1"/>
    <col min="14087" max="14087" width="11.5703125" style="26" customWidth="1"/>
    <col min="14088" max="14088" width="16.85546875" style="26" customWidth="1"/>
    <col min="14089" max="14089" width="13.7109375" style="26" bestFit="1" customWidth="1"/>
    <col min="14090" max="14090" width="14.28515625" style="26" customWidth="1"/>
    <col min="14091" max="14091" width="15.42578125" style="26" customWidth="1"/>
    <col min="14092" max="14330" width="9.140625" style="26"/>
    <col min="14331" max="14333" width="15.28515625" style="26" customWidth="1"/>
    <col min="14334" max="14334" width="16.28515625" style="26" customWidth="1"/>
    <col min="14335" max="14335" width="14.7109375" style="26" customWidth="1"/>
    <col min="14336" max="14336" width="14" style="26" customWidth="1"/>
    <col min="14337" max="14337" width="14.7109375" style="26" customWidth="1"/>
    <col min="14338" max="14338" width="16" style="26" customWidth="1"/>
    <col min="14339" max="14339" width="15.5703125" style="26" customWidth="1"/>
    <col min="14340" max="14340" width="15.42578125" style="26" customWidth="1"/>
    <col min="14341" max="14341" width="14.5703125" style="26" customWidth="1"/>
    <col min="14342" max="14342" width="15.42578125" style="26" customWidth="1"/>
    <col min="14343" max="14343" width="11.5703125" style="26" customWidth="1"/>
    <col min="14344" max="14344" width="16.85546875" style="26" customWidth="1"/>
    <col min="14345" max="14345" width="13.7109375" style="26" bestFit="1" customWidth="1"/>
    <col min="14346" max="14346" width="14.28515625" style="26" customWidth="1"/>
    <col min="14347" max="14347" width="15.42578125" style="26" customWidth="1"/>
    <col min="14348" max="14586" width="9.140625" style="26"/>
    <col min="14587" max="14589" width="15.28515625" style="26" customWidth="1"/>
    <col min="14590" max="14590" width="16.28515625" style="26" customWidth="1"/>
    <col min="14591" max="14591" width="14.7109375" style="26" customWidth="1"/>
    <col min="14592" max="14592" width="14" style="26" customWidth="1"/>
    <col min="14593" max="14593" width="14.7109375" style="26" customWidth="1"/>
    <col min="14594" max="14594" width="16" style="26" customWidth="1"/>
    <col min="14595" max="14595" width="15.5703125" style="26" customWidth="1"/>
    <col min="14596" max="14596" width="15.42578125" style="26" customWidth="1"/>
    <col min="14597" max="14597" width="14.5703125" style="26" customWidth="1"/>
    <col min="14598" max="14598" width="15.42578125" style="26" customWidth="1"/>
    <col min="14599" max="14599" width="11.5703125" style="26" customWidth="1"/>
    <col min="14600" max="14600" width="16.85546875" style="26" customWidth="1"/>
    <col min="14601" max="14601" width="13.7109375" style="26" bestFit="1" customWidth="1"/>
    <col min="14602" max="14602" width="14.28515625" style="26" customWidth="1"/>
    <col min="14603" max="14603" width="15.42578125" style="26" customWidth="1"/>
    <col min="14604" max="14842" width="9.140625" style="26"/>
    <col min="14843" max="14845" width="15.28515625" style="26" customWidth="1"/>
    <col min="14846" max="14846" width="16.28515625" style="26" customWidth="1"/>
    <col min="14847" max="14847" width="14.7109375" style="26" customWidth="1"/>
    <col min="14848" max="14848" width="14" style="26" customWidth="1"/>
    <col min="14849" max="14849" width="14.7109375" style="26" customWidth="1"/>
    <col min="14850" max="14850" width="16" style="26" customWidth="1"/>
    <col min="14851" max="14851" width="15.5703125" style="26" customWidth="1"/>
    <col min="14852" max="14852" width="15.42578125" style="26" customWidth="1"/>
    <col min="14853" max="14853" width="14.5703125" style="26" customWidth="1"/>
    <col min="14854" max="14854" width="15.42578125" style="26" customWidth="1"/>
    <col min="14855" max="14855" width="11.5703125" style="26" customWidth="1"/>
    <col min="14856" max="14856" width="16.85546875" style="26" customWidth="1"/>
    <col min="14857" max="14857" width="13.7109375" style="26" bestFit="1" customWidth="1"/>
    <col min="14858" max="14858" width="14.28515625" style="26" customWidth="1"/>
    <col min="14859" max="14859" width="15.42578125" style="26" customWidth="1"/>
    <col min="14860" max="15098" width="9.140625" style="26"/>
    <col min="15099" max="15101" width="15.28515625" style="26" customWidth="1"/>
    <col min="15102" max="15102" width="16.28515625" style="26" customWidth="1"/>
    <col min="15103" max="15103" width="14.7109375" style="26" customWidth="1"/>
    <col min="15104" max="15104" width="14" style="26" customWidth="1"/>
    <col min="15105" max="15105" width="14.7109375" style="26" customWidth="1"/>
    <col min="15106" max="15106" width="16" style="26" customWidth="1"/>
    <col min="15107" max="15107" width="15.5703125" style="26" customWidth="1"/>
    <col min="15108" max="15108" width="15.42578125" style="26" customWidth="1"/>
    <col min="15109" max="15109" width="14.5703125" style="26" customWidth="1"/>
    <col min="15110" max="15110" width="15.42578125" style="26" customWidth="1"/>
    <col min="15111" max="15111" width="11.5703125" style="26" customWidth="1"/>
    <col min="15112" max="15112" width="16.85546875" style="26" customWidth="1"/>
    <col min="15113" max="15113" width="13.7109375" style="26" bestFit="1" customWidth="1"/>
    <col min="15114" max="15114" width="14.28515625" style="26" customWidth="1"/>
    <col min="15115" max="15115" width="15.42578125" style="26" customWidth="1"/>
    <col min="15116" max="15354" width="9.140625" style="26"/>
    <col min="15355" max="15357" width="15.28515625" style="26" customWidth="1"/>
    <col min="15358" max="15358" width="16.28515625" style="26" customWidth="1"/>
    <col min="15359" max="15359" width="14.7109375" style="26" customWidth="1"/>
    <col min="15360" max="15360" width="14" style="26" customWidth="1"/>
    <col min="15361" max="15361" width="14.7109375" style="26" customWidth="1"/>
    <col min="15362" max="15362" width="16" style="26" customWidth="1"/>
    <col min="15363" max="15363" width="15.5703125" style="26" customWidth="1"/>
    <col min="15364" max="15364" width="15.42578125" style="26" customWidth="1"/>
    <col min="15365" max="15365" width="14.5703125" style="26" customWidth="1"/>
    <col min="15366" max="15366" width="15.42578125" style="26" customWidth="1"/>
    <col min="15367" max="15367" width="11.5703125" style="26" customWidth="1"/>
    <col min="15368" max="15368" width="16.85546875" style="26" customWidth="1"/>
    <col min="15369" max="15369" width="13.7109375" style="26" bestFit="1" customWidth="1"/>
    <col min="15370" max="15370" width="14.28515625" style="26" customWidth="1"/>
    <col min="15371" max="15371" width="15.42578125" style="26" customWidth="1"/>
    <col min="15372" max="15610" width="9.140625" style="26"/>
    <col min="15611" max="15613" width="15.28515625" style="26" customWidth="1"/>
    <col min="15614" max="15614" width="16.28515625" style="26" customWidth="1"/>
    <col min="15615" max="15615" width="14.7109375" style="26" customWidth="1"/>
    <col min="15616" max="15616" width="14" style="26" customWidth="1"/>
    <col min="15617" max="15617" width="14.7109375" style="26" customWidth="1"/>
    <col min="15618" max="15618" width="16" style="26" customWidth="1"/>
    <col min="15619" max="15619" width="15.5703125" style="26" customWidth="1"/>
    <col min="15620" max="15620" width="15.42578125" style="26" customWidth="1"/>
    <col min="15621" max="15621" width="14.5703125" style="26" customWidth="1"/>
    <col min="15622" max="15622" width="15.42578125" style="26" customWidth="1"/>
    <col min="15623" max="15623" width="11.5703125" style="26" customWidth="1"/>
    <col min="15624" max="15624" width="16.85546875" style="26" customWidth="1"/>
    <col min="15625" max="15625" width="13.7109375" style="26" bestFit="1" customWidth="1"/>
    <col min="15626" max="15626" width="14.28515625" style="26" customWidth="1"/>
    <col min="15627" max="15627" width="15.42578125" style="26" customWidth="1"/>
    <col min="15628" max="15866" width="9.140625" style="26"/>
    <col min="15867" max="15869" width="15.28515625" style="26" customWidth="1"/>
    <col min="15870" max="15870" width="16.28515625" style="26" customWidth="1"/>
    <col min="15871" max="15871" width="14.7109375" style="26" customWidth="1"/>
    <col min="15872" max="15872" width="14" style="26" customWidth="1"/>
    <col min="15873" max="15873" width="14.7109375" style="26" customWidth="1"/>
    <col min="15874" max="15874" width="16" style="26" customWidth="1"/>
    <col min="15875" max="15875" width="15.5703125" style="26" customWidth="1"/>
    <col min="15876" max="15876" width="15.42578125" style="26" customWidth="1"/>
    <col min="15877" max="15877" width="14.5703125" style="26" customWidth="1"/>
    <col min="15878" max="15878" width="15.42578125" style="26" customWidth="1"/>
    <col min="15879" max="15879" width="11.5703125" style="26" customWidth="1"/>
    <col min="15880" max="15880" width="16.85546875" style="26" customWidth="1"/>
    <col min="15881" max="15881" width="13.7109375" style="26" bestFit="1" customWidth="1"/>
    <col min="15882" max="15882" width="14.28515625" style="26" customWidth="1"/>
    <col min="15883" max="15883" width="15.42578125" style="26" customWidth="1"/>
    <col min="15884" max="16122" width="9.140625" style="26"/>
    <col min="16123" max="16125" width="15.28515625" style="26" customWidth="1"/>
    <col min="16126" max="16126" width="16.28515625" style="26" customWidth="1"/>
    <col min="16127" max="16127" width="14.7109375" style="26" customWidth="1"/>
    <col min="16128" max="16128" width="14" style="26" customWidth="1"/>
    <col min="16129" max="16129" width="14.7109375" style="26" customWidth="1"/>
    <col min="16130" max="16130" width="16" style="26" customWidth="1"/>
    <col min="16131" max="16131" width="15.5703125" style="26" customWidth="1"/>
    <col min="16132" max="16132" width="15.42578125" style="26" customWidth="1"/>
    <col min="16133" max="16133" width="14.5703125" style="26" customWidth="1"/>
    <col min="16134" max="16134" width="15.42578125" style="26" customWidth="1"/>
    <col min="16135" max="16135" width="11.5703125" style="26" customWidth="1"/>
    <col min="16136" max="16136" width="16.85546875" style="26" customWidth="1"/>
    <col min="16137" max="16137" width="13.7109375" style="26" bestFit="1" customWidth="1"/>
    <col min="16138" max="16138" width="14.28515625" style="26" customWidth="1"/>
    <col min="16139" max="16139" width="15.42578125" style="26" customWidth="1"/>
    <col min="16140" max="16384" width="9.140625" style="26"/>
  </cols>
  <sheetData>
    <row r="1" spans="1:9" x14ac:dyDescent="0.25">
      <c r="A1" s="65" t="s">
        <v>106</v>
      </c>
      <c r="B1" s="65"/>
      <c r="C1" s="65"/>
      <c r="D1" s="65"/>
      <c r="E1" s="65"/>
      <c r="F1" s="65"/>
    </row>
    <row r="2" spans="1:9" s="29" customFormat="1" x14ac:dyDescent="0.2">
      <c r="A2" s="27" t="s">
        <v>2</v>
      </c>
      <c r="B2" s="27"/>
      <c r="C2" s="28" t="s">
        <v>83</v>
      </c>
      <c r="D2" s="28" t="s">
        <v>84</v>
      </c>
      <c r="E2" s="28" t="s">
        <v>85</v>
      </c>
      <c r="F2" s="28" t="s">
        <v>86</v>
      </c>
      <c r="G2" s="28" t="s">
        <v>87</v>
      </c>
      <c r="H2" s="29" t="s">
        <v>88</v>
      </c>
    </row>
    <row r="3" spans="1:9" s="32" customFormat="1" ht="21" customHeight="1" x14ac:dyDescent="0.25">
      <c r="A3" s="30">
        <f>SUM(C3:G3)</f>
        <v>73261438.189999998</v>
      </c>
      <c r="B3" s="30">
        <f t="shared" ref="B3:G3" si="0">SUM(B4:B11)</f>
        <v>73261438.189999998</v>
      </c>
      <c r="C3" s="31">
        <f t="shared" si="0"/>
        <v>23891060.789999999</v>
      </c>
      <c r="D3" s="31">
        <f t="shared" si="0"/>
        <v>23075106.170000002</v>
      </c>
      <c r="E3" s="31">
        <f t="shared" si="0"/>
        <v>17702130.949999999</v>
      </c>
      <c r="F3" s="31">
        <f t="shared" si="0"/>
        <v>8593140.2799999993</v>
      </c>
      <c r="G3" s="31">
        <f t="shared" si="0"/>
        <v>0</v>
      </c>
    </row>
    <row r="4" spans="1:9" x14ac:dyDescent="0.25">
      <c r="A4" s="33" t="s">
        <v>89</v>
      </c>
      <c r="B4" s="34">
        <f t="shared" ref="B4:B11" si="1">SUM(C4:G4)</f>
        <v>2175281.5</v>
      </c>
      <c r="C4" s="35"/>
      <c r="D4" s="36"/>
      <c r="E4" s="36"/>
      <c r="F4" s="36">
        <v>2175281.5</v>
      </c>
      <c r="G4" s="36"/>
    </row>
    <row r="5" spans="1:9" x14ac:dyDescent="0.25">
      <c r="A5" s="33" t="s">
        <v>90</v>
      </c>
      <c r="B5" s="34">
        <f t="shared" si="1"/>
        <v>0</v>
      </c>
      <c r="C5" s="35"/>
      <c r="D5" s="36"/>
      <c r="E5" s="36"/>
      <c r="F5" s="36"/>
      <c r="G5" s="36"/>
    </row>
    <row r="6" spans="1:9" x14ac:dyDescent="0.25">
      <c r="A6" s="33" t="s">
        <v>91</v>
      </c>
      <c r="B6" s="34">
        <f t="shared" si="1"/>
        <v>2382800</v>
      </c>
      <c r="C6" s="35">
        <v>2382800</v>
      </c>
      <c r="D6" s="37"/>
      <c r="E6" s="36"/>
      <c r="F6" s="36"/>
      <c r="G6" s="36"/>
    </row>
    <row r="7" spans="1:9" x14ac:dyDescent="0.25">
      <c r="A7" s="33" t="s">
        <v>92</v>
      </c>
      <c r="B7" s="34">
        <f t="shared" si="1"/>
        <v>105070.01000000001</v>
      </c>
      <c r="C7" s="35"/>
      <c r="D7" s="37">
        <v>75117.17</v>
      </c>
      <c r="E7" s="36">
        <f>16350.93+7449.83+6152.08</f>
        <v>29952.840000000004</v>
      </c>
      <c r="F7" s="36"/>
      <c r="G7" s="36"/>
    </row>
    <row r="8" spans="1:9" x14ac:dyDescent="0.25">
      <c r="A8" s="33" t="s">
        <v>93</v>
      </c>
      <c r="B8" s="34">
        <f t="shared" si="1"/>
        <v>0</v>
      </c>
      <c r="C8" s="35"/>
      <c r="D8" s="37"/>
      <c r="E8" s="36"/>
      <c r="F8" s="36"/>
      <c r="G8" s="36"/>
    </row>
    <row r="9" spans="1:9" x14ac:dyDescent="0.25">
      <c r="A9" s="33" t="s">
        <v>94</v>
      </c>
      <c r="B9" s="34">
        <f t="shared" si="1"/>
        <v>0</v>
      </c>
      <c r="C9" s="35"/>
      <c r="D9" s="37"/>
      <c r="E9" s="36"/>
      <c r="F9" s="36"/>
      <c r="G9" s="36"/>
      <c r="H9" s="38"/>
      <c r="I9" s="39"/>
    </row>
    <row r="10" spans="1:9" x14ac:dyDescent="0.25">
      <c r="A10" s="33" t="s">
        <v>95</v>
      </c>
      <c r="B10" s="34">
        <f t="shared" si="1"/>
        <v>68409168.679999992</v>
      </c>
      <c r="C10" s="35">
        <f>8000371.23+13318771.56</f>
        <v>21319142.789999999</v>
      </c>
      <c r="D10" s="37">
        <f>2999996.01+3999998.4+2999996.01+6413979.01+6586019.57</f>
        <v>22999989</v>
      </c>
      <c r="E10" s="36">
        <f>6552369.71-6472657.71+5077268.83+1729733.96+1544321.21+1216014.44+2540663.07+1515482.77+294759.73+44495.44+763615.62+2277110.12+589000.92</f>
        <v>17672178.109999999</v>
      </c>
      <c r="F10" s="36">
        <f>3901894.57+2515964.21</f>
        <v>6417858.7799999993</v>
      </c>
      <c r="G10" s="36"/>
      <c r="H10" s="39"/>
      <c r="I10" s="39"/>
    </row>
    <row r="11" spans="1:9" x14ac:dyDescent="0.25">
      <c r="A11" s="40" t="s">
        <v>96</v>
      </c>
      <c r="B11" s="34">
        <f t="shared" si="1"/>
        <v>189118</v>
      </c>
      <c r="C11" s="41">
        <f>SUM(C12:C22)</f>
        <v>189118</v>
      </c>
      <c r="D11" s="41">
        <f>SUM(D12:D22)</f>
        <v>0</v>
      </c>
      <c r="E11" s="41">
        <f>SUM(E12:E22)</f>
        <v>0</v>
      </c>
      <c r="F11" s="41">
        <f>SUM(F12:F22)</f>
        <v>0</v>
      </c>
      <c r="G11" s="41">
        <f t="shared" ref="G11" si="2">SUM(G12:G22)</f>
        <v>0</v>
      </c>
      <c r="H11" s="39"/>
      <c r="I11" s="39"/>
    </row>
    <row r="12" spans="1:9" x14ac:dyDescent="0.25">
      <c r="A12" s="45" t="s">
        <v>97</v>
      </c>
      <c r="B12" s="43" t="s">
        <v>98</v>
      </c>
      <c r="C12" s="42"/>
      <c r="D12" s="37"/>
      <c r="E12" s="37"/>
      <c r="F12" s="37"/>
      <c r="G12" s="37"/>
    </row>
    <row r="13" spans="1:9" x14ac:dyDescent="0.25">
      <c r="A13" s="45" t="s">
        <v>99</v>
      </c>
      <c r="B13" s="43" t="s">
        <v>98</v>
      </c>
      <c r="C13" s="42"/>
      <c r="D13" s="37"/>
      <c r="E13" s="37"/>
      <c r="F13" s="37"/>
      <c r="G13" s="37"/>
    </row>
    <row r="14" spans="1:9" x14ac:dyDescent="0.25">
      <c r="A14" s="45" t="s">
        <v>100</v>
      </c>
      <c r="B14" s="43" t="s">
        <v>98</v>
      </c>
      <c r="C14" s="42"/>
      <c r="D14" s="37"/>
      <c r="E14" s="37"/>
      <c r="F14" s="37"/>
      <c r="G14" s="37"/>
    </row>
    <row r="15" spans="1:9" x14ac:dyDescent="0.25">
      <c r="A15" s="45" t="s">
        <v>101</v>
      </c>
      <c r="B15" s="43" t="s">
        <v>98</v>
      </c>
      <c r="C15" s="42"/>
      <c r="D15" s="37"/>
      <c r="E15" s="37"/>
      <c r="F15" s="37"/>
      <c r="G15" s="37"/>
    </row>
    <row r="16" spans="1:9" x14ac:dyDescent="0.25">
      <c r="A16" s="45" t="s">
        <v>102</v>
      </c>
      <c r="B16" s="43" t="s">
        <v>98</v>
      </c>
      <c r="C16" s="42"/>
      <c r="D16" s="37"/>
      <c r="E16" s="37"/>
      <c r="F16" s="37"/>
      <c r="G16" s="37"/>
    </row>
    <row r="17" spans="1:7" ht="30" x14ac:dyDescent="0.25">
      <c r="A17" s="45" t="s">
        <v>103</v>
      </c>
      <c r="B17" s="43" t="s">
        <v>98</v>
      </c>
      <c r="C17" s="42"/>
      <c r="D17" s="37"/>
      <c r="E17" s="37"/>
      <c r="F17" s="37"/>
      <c r="G17" s="37"/>
    </row>
    <row r="18" spans="1:7" x14ac:dyDescent="0.25">
      <c r="A18" s="45" t="s">
        <v>104</v>
      </c>
      <c r="B18" s="43" t="s">
        <v>98</v>
      </c>
      <c r="C18" s="42"/>
      <c r="D18" s="37"/>
      <c r="E18" s="37"/>
      <c r="F18" s="37"/>
      <c r="G18" s="37"/>
    </row>
    <row r="19" spans="1:7" ht="30" x14ac:dyDescent="0.25">
      <c r="A19" s="44" t="s">
        <v>105</v>
      </c>
      <c r="B19" s="43" t="s">
        <v>98</v>
      </c>
      <c r="C19" s="42">
        <v>189118</v>
      </c>
      <c r="D19" s="37"/>
      <c r="E19" s="37"/>
      <c r="F19" s="37"/>
      <c r="G19" s="37"/>
    </row>
    <row r="20" spans="1:7" x14ac:dyDescent="0.25">
      <c r="A20" s="45" t="s">
        <v>104</v>
      </c>
      <c r="B20" s="43" t="s">
        <v>98</v>
      </c>
      <c r="C20" s="42"/>
      <c r="D20" s="37"/>
      <c r="E20" s="37"/>
      <c r="F20" s="37"/>
      <c r="G20" s="37"/>
    </row>
    <row r="21" spans="1:7" x14ac:dyDescent="0.25">
      <c r="A21" s="45" t="s">
        <v>101</v>
      </c>
      <c r="B21" s="43" t="s">
        <v>98</v>
      </c>
      <c r="C21" s="42"/>
      <c r="D21" s="37"/>
      <c r="E21" s="37"/>
      <c r="F21" s="37"/>
      <c r="G21" s="37"/>
    </row>
    <row r="22" spans="1:7" x14ac:dyDescent="0.25">
      <c r="A22" s="45" t="s">
        <v>102</v>
      </c>
      <c r="B22" s="43" t="s">
        <v>98</v>
      </c>
      <c r="C22" s="42"/>
      <c r="D22" s="37"/>
      <c r="E22" s="37"/>
      <c r="F22" s="37"/>
      <c r="G22" s="37"/>
    </row>
    <row r="23" spans="1:7" x14ac:dyDescent="0.25">
      <c r="A23" s="46"/>
      <c r="B23" s="46"/>
      <c r="C23" s="46"/>
      <c r="D23" s="47"/>
      <c r="E23" s="47"/>
      <c r="F23" s="47"/>
      <c r="G23" s="47"/>
    </row>
    <row r="24" spans="1:7" x14ac:dyDescent="0.25">
      <c r="A24" s="66"/>
      <c r="B24" s="66"/>
      <c r="C24" s="66"/>
      <c r="D24" s="66"/>
      <c r="E24" s="66"/>
      <c r="F24" s="66"/>
      <c r="G24" s="53"/>
    </row>
    <row r="25" spans="1:7" s="47" customFormat="1" x14ac:dyDescent="0.25">
      <c r="A25" s="54"/>
      <c r="B25" s="54"/>
      <c r="C25" s="55"/>
      <c r="D25" s="55"/>
      <c r="E25" s="55"/>
      <c r="F25" s="55"/>
      <c r="G25" s="55"/>
    </row>
    <row r="26" spans="1:7" s="47" customFormat="1" x14ac:dyDescent="0.25">
      <c r="A26" s="56"/>
      <c r="B26" s="56"/>
      <c r="C26" s="57"/>
      <c r="D26" s="57"/>
      <c r="E26" s="57"/>
      <c r="F26" s="57"/>
      <c r="G26" s="57"/>
    </row>
    <row r="27" spans="1:7" s="47" customFormat="1" x14ac:dyDescent="0.25">
      <c r="A27" s="58"/>
      <c r="B27" s="59"/>
      <c r="C27" s="60"/>
      <c r="D27" s="53"/>
      <c r="E27" s="53"/>
      <c r="F27" s="53"/>
      <c r="G27" s="53"/>
    </row>
    <row r="28" spans="1:7" s="47" customFormat="1" x14ac:dyDescent="0.25">
      <c r="A28" s="58"/>
      <c r="B28" s="59"/>
      <c r="C28" s="60"/>
      <c r="D28" s="53"/>
      <c r="E28" s="53"/>
      <c r="F28" s="53"/>
      <c r="G28" s="53"/>
    </row>
    <row r="29" spans="1:7" s="47" customFormat="1" x14ac:dyDescent="0.25">
      <c r="A29" s="58"/>
      <c r="B29" s="59"/>
      <c r="C29" s="60"/>
      <c r="D29" s="53"/>
      <c r="E29" s="53"/>
      <c r="F29" s="53"/>
      <c r="G29" s="53"/>
    </row>
    <row r="30" spans="1:7" s="47" customFormat="1" x14ac:dyDescent="0.25">
      <c r="A30" s="58"/>
      <c r="B30" s="59"/>
      <c r="C30" s="60"/>
      <c r="D30" s="53"/>
      <c r="E30" s="53"/>
      <c r="F30" s="53"/>
      <c r="G30" s="53"/>
    </row>
    <row r="31" spans="1:7" s="47" customFormat="1" x14ac:dyDescent="0.25">
      <c r="A31" s="58"/>
      <c r="B31" s="59"/>
      <c r="C31" s="60"/>
      <c r="D31" s="53"/>
      <c r="E31" s="53"/>
      <c r="F31" s="53"/>
      <c r="G31" s="53"/>
    </row>
    <row r="32" spans="1:7" s="47" customFormat="1" x14ac:dyDescent="0.25">
      <c r="A32" s="58"/>
      <c r="B32" s="59"/>
      <c r="C32" s="60"/>
      <c r="D32" s="53"/>
      <c r="E32" s="53"/>
      <c r="F32" s="53"/>
      <c r="G32" s="53"/>
    </row>
    <row r="33" spans="1:7" s="47" customFormat="1" x14ac:dyDescent="0.25">
      <c r="A33" s="58"/>
      <c r="B33" s="59"/>
      <c r="C33" s="60"/>
      <c r="D33" s="53"/>
      <c r="E33" s="53"/>
      <c r="F33" s="53"/>
      <c r="G33" s="53"/>
    </row>
    <row r="34" spans="1:7" s="47" customFormat="1" x14ac:dyDescent="0.25">
      <c r="A34" s="58"/>
      <c r="B34" s="59"/>
      <c r="C34" s="61"/>
      <c r="D34" s="61"/>
      <c r="E34" s="61"/>
      <c r="F34" s="61"/>
      <c r="G34" s="61"/>
    </row>
    <row r="35" spans="1:7" s="47" customFormat="1" x14ac:dyDescent="0.25">
      <c r="A35" s="50"/>
      <c r="B35" s="51"/>
      <c r="C35" s="52"/>
      <c r="D35" s="53"/>
      <c r="E35" s="53"/>
      <c r="F35" s="53"/>
      <c r="G35" s="53"/>
    </row>
    <row r="36" spans="1:7" s="47" customFormat="1" x14ac:dyDescent="0.25">
      <c r="A36" s="50"/>
      <c r="B36" s="51"/>
      <c r="C36" s="52"/>
      <c r="D36" s="53"/>
      <c r="E36" s="53"/>
      <c r="F36" s="53"/>
      <c r="G36" s="53"/>
    </row>
    <row r="37" spans="1:7" s="47" customFormat="1" x14ac:dyDescent="0.25">
      <c r="A37" s="50"/>
      <c r="B37" s="51"/>
      <c r="C37" s="52"/>
      <c r="D37" s="53"/>
      <c r="E37" s="53"/>
      <c r="F37" s="53"/>
      <c r="G37" s="53"/>
    </row>
    <row r="38" spans="1:7" s="47" customFormat="1" x14ac:dyDescent="0.25">
      <c r="A38" s="50"/>
      <c r="B38" s="51"/>
      <c r="C38" s="52"/>
      <c r="D38" s="53"/>
      <c r="E38" s="53"/>
      <c r="F38" s="53"/>
      <c r="G38" s="53"/>
    </row>
    <row r="39" spans="1:7" s="47" customFormat="1" x14ac:dyDescent="0.25">
      <c r="A39" s="50"/>
      <c r="B39" s="51"/>
      <c r="C39" s="52"/>
      <c r="D39" s="53"/>
      <c r="E39" s="53"/>
      <c r="F39" s="53"/>
      <c r="G39" s="53"/>
    </row>
    <row r="40" spans="1:7" s="47" customFormat="1" x14ac:dyDescent="0.25">
      <c r="A40" s="50"/>
      <c r="B40" s="51"/>
      <c r="C40" s="52"/>
      <c r="D40" s="53"/>
      <c r="E40" s="53"/>
      <c r="F40" s="53"/>
      <c r="G40" s="53"/>
    </row>
    <row r="41" spans="1:7" s="47" customFormat="1" x14ac:dyDescent="0.25">
      <c r="A41" s="50"/>
      <c r="B41" s="51"/>
      <c r="C41" s="52"/>
      <c r="D41" s="53"/>
      <c r="E41" s="53"/>
      <c r="F41" s="53"/>
      <c r="G41" s="53"/>
    </row>
    <row r="42" spans="1:7" s="47" customFormat="1" x14ac:dyDescent="0.25">
      <c r="A42" s="60"/>
      <c r="B42" s="51"/>
      <c r="C42" s="52"/>
      <c r="D42" s="53"/>
      <c r="E42" s="53"/>
      <c r="F42" s="53"/>
      <c r="G42" s="53"/>
    </row>
    <row r="43" spans="1:7" s="47" customFormat="1" x14ac:dyDescent="0.25">
      <c r="A43" s="50"/>
      <c r="B43" s="51"/>
      <c r="C43" s="52"/>
      <c r="D43" s="53"/>
      <c r="E43" s="53"/>
      <c r="F43" s="53"/>
      <c r="G43" s="53"/>
    </row>
    <row r="44" spans="1:7" s="47" customFormat="1" x14ac:dyDescent="0.25">
      <c r="A44" s="50"/>
      <c r="B44" s="51"/>
      <c r="C44" s="52"/>
      <c r="D44" s="53"/>
      <c r="E44" s="53"/>
      <c r="F44" s="53"/>
      <c r="G44" s="53"/>
    </row>
    <row r="45" spans="1:7" s="47" customFormat="1" x14ac:dyDescent="0.25">
      <c r="A45" s="50"/>
      <c r="B45" s="51"/>
      <c r="C45" s="52"/>
      <c r="D45" s="53"/>
      <c r="E45" s="53"/>
      <c r="F45" s="53"/>
      <c r="G45" s="53"/>
    </row>
    <row r="46" spans="1:7" s="47" customFormat="1" x14ac:dyDescent="0.25">
      <c r="A46" s="50"/>
      <c r="B46" s="51"/>
      <c r="C46" s="52"/>
      <c r="D46" s="53"/>
      <c r="E46" s="53"/>
      <c r="F46" s="53"/>
      <c r="G46" s="53"/>
    </row>
    <row r="47" spans="1:7" s="47" customFormat="1" x14ac:dyDescent="0.25">
      <c r="A47" s="49"/>
      <c r="B47" s="48"/>
      <c r="C47" s="46"/>
    </row>
    <row r="48" spans="1:7" s="47" customFormat="1" x14ac:dyDescent="0.25"/>
    <row r="49" s="47" customFormat="1" x14ac:dyDescent="0.25"/>
    <row r="50" s="47" customFormat="1" x14ac:dyDescent="0.25"/>
    <row r="51" s="47" customFormat="1" x14ac:dyDescent="0.25"/>
  </sheetData>
  <mergeCells count="2">
    <mergeCell ref="A1:F1"/>
    <mergeCell ref="A24:F2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Реконстр. МУК</vt:lpstr>
      <vt:lpstr>Лист2</vt:lpstr>
      <vt:lpstr>'Реконстр. МУК'!Заголовки_для_печати</vt:lpstr>
      <vt:lpstr>'Реконстр. МУК'!Область_печати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</dc:creator>
  <cp:lastModifiedBy>Старцева Наталья</cp:lastModifiedBy>
  <cp:revision/>
  <cp:lastPrinted>2017-02-16T05:38:40Z</cp:lastPrinted>
  <dcterms:created xsi:type="dcterms:W3CDTF">2015-06-08T11:33:54Z</dcterms:created>
  <dcterms:modified xsi:type="dcterms:W3CDTF">2020-04-17T08:41:24Z</dcterms:modified>
</cp:coreProperties>
</file>