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940" windowHeight="9615" activeTab="2"/>
  </bookViews>
  <sheets>
    <sheet name="2024" sheetId="1" r:id="rId1"/>
    <sheet name="2025" sheetId="2" r:id="rId2"/>
    <sheet name="2026" sheetId="3" r:id="rId3"/>
  </sheets>
  <definedNames>
    <definedName name="_xlnm.Print_Titles" localSheetId="0">'2024'!$4:$5</definedName>
    <definedName name="_xlnm.Print_Titles" localSheetId="2">'2026'!$4:$5</definedName>
    <definedName name="_xlnm.Print_Area" localSheetId="0">'2024'!$A$1:$K$63</definedName>
  </definedNames>
  <calcPr fullCalcOnLoad="1"/>
</workbook>
</file>

<file path=xl/sharedStrings.xml><?xml version="1.0" encoding="utf-8"?>
<sst xmlns="http://schemas.openxmlformats.org/spreadsheetml/2006/main" count="302" uniqueCount="147">
  <si>
    <t>№ п/п</t>
  </si>
  <si>
    <t>Наименование</t>
  </si>
  <si>
    <t xml:space="preserve">Всего </t>
  </si>
  <si>
    <t>Контрольно - счетная палата МОГО "Ухта"</t>
  </si>
  <si>
    <t>Совет МОГО "Ухта"</t>
  </si>
  <si>
    <t>Администрация МОГО "Ухта"</t>
  </si>
  <si>
    <t>МУ "Управление жилищно-коммунального хозяйства" администрации МОГО "Ухта"</t>
  </si>
  <si>
    <t>МУ "Управление культуры администрации МОГО "Ухта"</t>
  </si>
  <si>
    <t>МУ "Управление физической культуры и спорта" администрации МОГО "Ухта"</t>
  </si>
  <si>
    <t>МУ "Управление образования" администрации МОГО "Ухта"</t>
  </si>
  <si>
    <t>Финансовое управление администрации МОГО "Ухта"</t>
  </si>
  <si>
    <t>За счет средств местного бюджета</t>
  </si>
  <si>
    <t>рублей</t>
  </si>
  <si>
    <t>Приложение 2 к пояснительной записке (таблица 1)</t>
  </si>
  <si>
    <t>Приложение 2 к пояснительной записке (таблица 2)</t>
  </si>
  <si>
    <t>Приложение 2 к пояснительной записке (таблица 3)</t>
  </si>
  <si>
    <t>1.</t>
  </si>
  <si>
    <t>2.</t>
  </si>
  <si>
    <t>3.</t>
  </si>
  <si>
    <t>4.</t>
  </si>
  <si>
    <t>5.</t>
  </si>
  <si>
    <t>6.</t>
  </si>
  <si>
    <t>Изменение общего объема расходов
(+ увеличение; - уменьшение)</t>
  </si>
  <si>
    <t>Изменение общего объема расходов 
(+ увеличение; - уменьшение)</t>
  </si>
  <si>
    <t>проверка</t>
  </si>
  <si>
    <t xml:space="preserve">Межбюджетные трансферты 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</si>
  <si>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</si>
  <si>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</si>
  <si>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на реализацию народных проектов в сфере образования, прошедших отбор в рамках проекта "Народный бюджет"</t>
  </si>
  <si>
    <t>Реализация народных проектов в сфере малого и среднего предпринимательства, прошедших отбор в рамках проекта "Народный бюджет" (софинансирование)</t>
  </si>
  <si>
    <t>2.5</t>
  </si>
  <si>
    <t>2.6</t>
  </si>
  <si>
    <t>2.7</t>
  </si>
  <si>
    <t>2.1</t>
  </si>
  <si>
    <t>2.2</t>
  </si>
  <si>
    <t>2.4</t>
  </si>
  <si>
    <t>2.8</t>
  </si>
  <si>
    <t>2.9</t>
  </si>
  <si>
    <t>3.1</t>
  </si>
  <si>
    <t>3.2</t>
  </si>
  <si>
    <t>4.1</t>
  </si>
  <si>
    <t>4.2</t>
  </si>
  <si>
    <t>4.3</t>
  </si>
  <si>
    <t>4.4</t>
  </si>
  <si>
    <t>2.10</t>
  </si>
  <si>
    <t>2.11</t>
  </si>
  <si>
    <t>2.12</t>
  </si>
  <si>
    <t>2.13</t>
  </si>
  <si>
    <t>2.14</t>
  </si>
  <si>
    <t>2.15</t>
  </si>
  <si>
    <t>Планируемое изменение общего объема расходов в разрезе главных распорядителей бюджетных средств муниципального округа «Ухта» на 2024 год</t>
  </si>
  <si>
    <t>Планируемое изменение общего объема расходов в разрезе главных распорядителей бюджетных средств муниципального округа «Ухта» на 2025 год</t>
  </si>
  <si>
    <t>Планируемое изменение общего объема расходов в разрезе главных распорядителей бюджетных средств муниципального округа «Ухта» на 2026 год</t>
  </si>
  <si>
    <t>Контрольно - счетная палата муниципального округа "Ухта"</t>
  </si>
  <si>
    <t>Совет  муниципального округа "Ухта"</t>
  </si>
  <si>
    <t>Администрация  муниципального округа "Ухта"</t>
  </si>
  <si>
    <t>МУ "Управление жилищно-коммунального хозяйства" администрации  муниципального округа "Ухта"</t>
  </si>
  <si>
    <t>МУ "Управление культуры администрации  муниципального округа "Ухта"</t>
  </si>
  <si>
    <t>МУ "Управление физической культуры и спорта" администрации  муниципального округа "Ухта"</t>
  </si>
  <si>
    <t>МУ "Управление образования" администрации  муниципального округа "Ухта"</t>
  </si>
  <si>
    <t>Финансовое управление администрации  муниципального округа "Ухта"</t>
  </si>
  <si>
    <t xml:space="preserve">Решение Совета муниципального округа "Ухта"  от 21.12.2023  № 265 "О бюджете муниципального округа "Ухта" на 2024 год и плановый период 2025 и 2026 годов" </t>
  </si>
  <si>
    <t>Межбюджетные трансферты 2024 года</t>
  </si>
  <si>
    <t>Субвенции на осуществление государственных полномочий Республики Коми, предусмотренных статьями 2 и 2(1)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</si>
  <si>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</si>
  <si>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пунктом 6 статьи 1 и статьей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</si>
  <si>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</si>
  <si>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</si>
  <si>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</si>
  <si>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</si>
  <si>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</si>
  <si>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государственного полномочия Республики Коми, предусмотренного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</si>
  <si>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</si>
  <si>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</si>
  <si>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</si>
  <si>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Субвенции на 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</si>
  <si>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Субвенции на компенсацию расходов, понесенных органами местного самоуправления при осуществлении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</si>
  <si>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Субсидии на организацию транспортного обслуживания населения по муниципальным маршрутам регулярных перевозок пассажиров и багажа автомобильным транспортом</t>
  </si>
  <si>
    <t xml:space="preserve">Субсидии на реализацию программ формирования современной городской среды </t>
  </si>
  <si>
    <t>Субсидии на техническое оснащение региональных и муниципальных музеев</t>
  </si>
  <si>
    <t>Субсидии на 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</t>
  </si>
  <si>
    <t>Субсидии на государственную поддержку отрасли культуры (Федеральный проект "Сохранение культурного и исторического наследия") (Комплектование книжных фондов библиотек муниципальных образований и государственных общедоступных библиотек субъектов Российской Федерации)</t>
  </si>
  <si>
    <t>Субсидии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</si>
  <si>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Субсидии на проведение комплексных кадастровых работ</t>
  </si>
  <si>
    <t>Субсидии на реализацию мероприятий по модернизации школьных систем образования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</si>
  <si>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</si>
  <si>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укрепление материально-технической базы и создание безопасных условий в организациях в сфере образования в Республике Коми (проведение капитальных и/или текущих ремонтов, приобретение оборудования для пищеблоков)</t>
  </si>
  <si>
    <t>Субсидии на укрепление материально-технической базы и создание безопасных условий в организациях в сфере образования в Республике Коми (обеспечение комплексной безопасности)</t>
  </si>
  <si>
    <t>Субсидии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</si>
  <si>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Субсидии на мероприятия по проведению оздоровительной кампании детей</t>
  </si>
  <si>
    <t>Приобретение подвижного состава в рамках лимита специального казначейского кредита</t>
  </si>
  <si>
    <t>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</si>
  <si>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</si>
  <si>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</si>
  <si>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2.3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</si>
  <si>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</si>
  <si>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</si>
  <si>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</si>
  <si>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</si>
  <si>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</si>
  <si>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</si>
  <si>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</si>
  <si>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</si>
  <si>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</si>
  <si>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</si>
  <si>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</si>
  <si>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</si>
  <si>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</si>
  <si>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</si>
  <si>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</si>
  <si>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</si>
  <si>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</si>
  <si>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Исполнение судебных актов по обращению взыскания на средства бюджета муниципального округа "Ухта", связанных с реализацией мероприятий по переселению граждан из аварийного жилищного фонда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</si>
  <si>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 и образования</t>
  </si>
  <si>
    <t>Финансовое обеспечение софинансирования мероприятий (Комплектование книжных фондов  муниципальных библиотек, техническое оснащение музеев, обеспечение пожарной безопасности)</t>
  </si>
  <si>
    <t>Финансовое обеспечение софинансирования мероприятий (Реализация нородных проектов, укрепление материально, технической базы, проведение оздоровительной кампании, организация бесплатного горячего питания, повышение оплаты труда)</t>
  </si>
  <si>
    <t>Субсидии на софинансирование расходных обязательств органов местного самоуправления по реализации народных проектов в сфере малого и среднего предпринимательства, прошедших отбор в рамках проекта "Народный бюджет"</t>
  </si>
  <si>
    <t xml:space="preserve">Прочие безвозмездные поступления </t>
  </si>
  <si>
    <t>4.5</t>
  </si>
  <si>
    <t>2.33</t>
  </si>
  <si>
    <t>Проведение капитальных и текущих ремонтов</t>
  </si>
  <si>
    <t>Реализация народных проектов в сфере физической культуры, прошедших отбор в рамках проекта "Народный бюджет" (софинансирование)</t>
  </si>
  <si>
    <t>4.6</t>
  </si>
  <si>
    <t>Субсидии на реализацию народных проектов в сфере физической культуры, прошедших отбор в рамках проекта "Народный бюджет"</t>
  </si>
  <si>
    <t>Реализация народных проектов в сфере доступной среды, прошедших отбор в рамках проекта "Народный бюджет" (софинансирование)</t>
  </si>
  <si>
    <t>Реализация народных проектов в сфере образования, прошедших отбор в рамках проекта "Народный бюджет" (средства граждан)</t>
  </si>
  <si>
    <t>Реализация народных проектов в сфере доступной среды, прошедших отбор в рамках проекта "Народный бюджет" (средства граждан)</t>
  </si>
  <si>
    <t>Реализация народных проектов в сфере физической культуры, прошедших отбор в рамках проекта "Народный бюджет" (средства граждан)</t>
  </si>
  <si>
    <t xml:space="preserve">Субсидии на реализацию народных проектов в сфере доступной среды, прошедших отбор в рамках проекта "Народный бюджет" </t>
  </si>
  <si>
    <t>Реализация народных проектов в сфере благоустройства, прошедших отбор в рамках проекта "Народный бюджет" (софинансирование)</t>
  </si>
  <si>
    <t>Реализация народных проектов в сфере благоустройства, прошедших отбор в рамках проекта "Народный бюджет" (средства граждан)</t>
  </si>
  <si>
    <t xml:space="preserve">Дотации (гранты) на поощрение муниципальных образований муниципальных районов, муниципальных округов, городских округов в Республике Коми за участие в проекте "Народный бюджет" и реализацию народных проектов,а также народных инициатив 
(Выполнение работ по ремонту пешеходного тротуара по ул. Дзержинского) </t>
  </si>
  <si>
    <t>Иные межбюджетные трансферты, имеющие целевое назначение, в целях софинансирования расходных обязательств органов местного самоуправления в Республике Коми, возникающих при выполнении полномочий по решению вопросов местного значения, направленных на исполнение наказов избирателей, рекомендуемых к выполнению в текущем финансовом году</t>
  </si>
  <si>
    <t>Субсидии на реализацию народных проектов в сфере благоустройства, прошедших отбор в рамках проекта "Народный бюджет"</t>
  </si>
  <si>
    <t>3.3</t>
  </si>
  <si>
    <t>3.4</t>
  </si>
  <si>
    <t>2.34</t>
  </si>
  <si>
    <t>2.35</t>
  </si>
  <si>
    <t>2.36</t>
  </si>
  <si>
    <t>2.37</t>
  </si>
  <si>
    <t>2.38</t>
  </si>
  <si>
    <t>4.7</t>
  </si>
  <si>
    <t>4.8</t>
  </si>
  <si>
    <t>4.9</t>
  </si>
  <si>
    <t>Перераспределение экономии и остатков на едином счете бюджета</t>
  </si>
  <si>
    <t xml:space="preserve">Проект решения Совета муниципального округа "Ухта" "О внесении изменений  в решение Совета муниципального округа "Ухта" от 21.12.2023  № 265 "О бюджете муниципального округа "Ухта" на 2024 год и плановый период 2025 и 2026 годов" </t>
  </si>
  <si>
    <t>4.10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</si>
</sst>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#,##0.0"/>
    <numFmt numFmtId="178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/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vertical="top" wrapText="1"/>
      <protection/>
    </xf>
    <xf numFmtId="4" fontId="30" fillId="0" borderId="1">
      <alignment horizontal="right" vertical="top" shrinkToFit="1"/>
      <protection/>
    </xf>
    <xf numFmtId="0" fontId="30" fillId="0" borderId="1">
      <alignment horizontal="left" vertical="top" wrapText="1"/>
      <protection/>
    </xf>
    <xf numFmtId="4" fontId="30" fillId="0" borderId="1">
      <alignment horizontal="right" vertical="top" shrinkToFit="1"/>
      <protection/>
    </xf>
    <xf numFmtId="4" fontId="30" fillId="0" borderId="2">
      <alignment horizontal="right" vertical="top" shrinkToFit="1"/>
      <protection/>
    </xf>
    <xf numFmtId="0" fontId="30" fillId="0" borderId="1">
      <alignment horizontal="left" vertical="top" wrapText="1"/>
      <protection/>
    </xf>
    <xf numFmtId="4" fontId="30" fillId="0" borderId="2">
      <alignment horizontal="right" vertical="top" shrinkToFit="1"/>
      <protection/>
    </xf>
    <xf numFmtId="0" fontId="30" fillId="0" borderId="1">
      <alignment horizontal="left" vertical="top" wrapText="1"/>
      <protection/>
    </xf>
    <xf numFmtId="4" fontId="30" fillId="0" borderId="1">
      <alignment horizontal="right" vertical="top" shrinkToFit="1"/>
      <protection/>
    </xf>
    <xf numFmtId="4" fontId="30" fillId="0" borderId="2">
      <alignment horizontal="right" vertical="top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8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6" fillId="0" borderId="12" xfId="0" applyNumberFormat="1" applyFont="1" applyFill="1" applyBorder="1" applyAlignment="1">
      <alignment/>
    </xf>
    <xf numFmtId="4" fontId="49" fillId="0" borderId="12" xfId="0" applyNumberFormat="1" applyFont="1" applyFill="1" applyBorder="1" applyAlignment="1">
      <alignment vertical="center"/>
    </xf>
    <xf numFmtId="4" fontId="49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2" fontId="0" fillId="0" borderId="0" xfId="0" applyNumberFormat="1" applyAlignment="1">
      <alignment/>
    </xf>
    <xf numFmtId="4" fontId="3" fillId="0" borderId="0" xfId="0" applyNumberFormat="1" applyFont="1" applyFill="1" applyAlignment="1">
      <alignment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0" xfId="33"/>
    <cellStyle name="ex61" xfId="34"/>
    <cellStyle name="ex62" xfId="35"/>
    <cellStyle name="ex63" xfId="36"/>
    <cellStyle name="ex64" xfId="37"/>
    <cellStyle name="ex65" xfId="38"/>
    <cellStyle name="ex66" xfId="39"/>
    <cellStyle name="ex67" xfId="40"/>
    <cellStyle name="ex68" xfId="41"/>
    <cellStyle name="ex6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5"/>
  <cols>
    <col min="1" max="1" width="7.421875" style="4" customWidth="1"/>
    <col min="2" max="2" width="41.57421875" style="4" customWidth="1"/>
    <col min="3" max="3" width="18.00390625" style="4" bestFit="1" customWidth="1"/>
    <col min="4" max="4" width="15.140625" style="4" customWidth="1"/>
    <col min="5" max="5" width="14.57421875" style="4" customWidth="1"/>
    <col min="6" max="7" width="16.8515625" style="4" customWidth="1"/>
    <col min="8" max="8" width="16.140625" style="4" bestFit="1" customWidth="1"/>
    <col min="9" max="9" width="16.00390625" style="4" bestFit="1" customWidth="1"/>
    <col min="10" max="10" width="18.00390625" style="4" bestFit="1" customWidth="1"/>
    <col min="11" max="11" width="16.140625" style="4" customWidth="1"/>
    <col min="12" max="12" width="14.8515625" style="4" customWidth="1"/>
    <col min="13" max="16384" width="9.140625" style="4" customWidth="1"/>
  </cols>
  <sheetData>
    <row r="1" ht="15.75">
      <c r="K1" s="5" t="s">
        <v>13</v>
      </c>
    </row>
    <row r="2" spans="1:11" ht="25.5" customHeight="1">
      <c r="A2" s="38" t="s">
        <v>50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3:11" ht="15.75">
      <c r="C3" s="13"/>
      <c r="K3" s="5" t="s">
        <v>12</v>
      </c>
    </row>
    <row r="4" spans="1:11" s="3" customFormat="1" ht="89.25">
      <c r="A4" s="6" t="s">
        <v>0</v>
      </c>
      <c r="B4" s="6" t="s">
        <v>1</v>
      </c>
      <c r="C4" s="6" t="s">
        <v>2</v>
      </c>
      <c r="D4" s="6" t="s">
        <v>53</v>
      </c>
      <c r="E4" s="6" t="s">
        <v>54</v>
      </c>
      <c r="F4" s="6" t="s">
        <v>55</v>
      </c>
      <c r="G4" s="6" t="s">
        <v>56</v>
      </c>
      <c r="H4" s="6" t="s">
        <v>57</v>
      </c>
      <c r="I4" s="6" t="s">
        <v>58</v>
      </c>
      <c r="J4" s="6" t="s">
        <v>59</v>
      </c>
      <c r="K4" s="6" t="s">
        <v>60</v>
      </c>
    </row>
    <row r="5" spans="1:11" s="3" customFormat="1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</row>
    <row r="6" spans="1:11" s="3" customFormat="1" ht="51">
      <c r="A6" s="20" t="s">
        <v>16</v>
      </c>
      <c r="B6" s="8" t="s">
        <v>61</v>
      </c>
      <c r="C6" s="9">
        <f>SUM(D6:K6)</f>
        <v>4809117002.54</v>
      </c>
      <c r="D6" s="9">
        <v>10570087</v>
      </c>
      <c r="E6" s="9">
        <v>3063033</v>
      </c>
      <c r="F6" s="9">
        <v>750686696.71</v>
      </c>
      <c r="G6" s="9">
        <v>555917927.23</v>
      </c>
      <c r="H6" s="9">
        <v>365075310.91</v>
      </c>
      <c r="I6" s="9">
        <v>284559957.9</v>
      </c>
      <c r="J6" s="9">
        <v>2602600414.91</v>
      </c>
      <c r="K6" s="9">
        <v>236643574.88</v>
      </c>
    </row>
    <row r="7" spans="1:11" s="3" customFormat="1" ht="15.75">
      <c r="A7" s="20" t="s">
        <v>17</v>
      </c>
      <c r="B7" s="10" t="s">
        <v>62</v>
      </c>
      <c r="C7" s="9">
        <f>SUM(D7:K7)</f>
        <v>392384302.09</v>
      </c>
      <c r="D7" s="9">
        <f>SUM(D8:D45)</f>
        <v>0</v>
      </c>
      <c r="E7" s="9">
        <f aca="true" t="shared" si="0" ref="E7:K7">SUM(E8:E45)</f>
        <v>0</v>
      </c>
      <c r="F7" s="9">
        <f t="shared" si="0"/>
        <v>132396676</v>
      </c>
      <c r="G7" s="9">
        <f t="shared" si="0"/>
        <v>3535371.9499999997</v>
      </c>
      <c r="H7" s="9">
        <f t="shared" si="0"/>
        <v>5491909.72</v>
      </c>
      <c r="I7" s="9">
        <f t="shared" si="0"/>
        <v>4376726</v>
      </c>
      <c r="J7" s="9">
        <f t="shared" si="0"/>
        <v>246583618.42</v>
      </c>
      <c r="K7" s="9">
        <f t="shared" si="0"/>
        <v>0</v>
      </c>
    </row>
    <row r="8" spans="1:11" s="3" customFormat="1" ht="63.75">
      <c r="A8" s="25" t="s">
        <v>33</v>
      </c>
      <c r="B8" s="26" t="s">
        <v>26</v>
      </c>
      <c r="C8" s="27">
        <f>SUM(D8:K8)</f>
        <v>-1519758</v>
      </c>
      <c r="D8" s="28"/>
      <c r="E8" s="28"/>
      <c r="F8" s="29">
        <v>-1519758</v>
      </c>
      <c r="G8" s="27"/>
      <c r="H8" s="27"/>
      <c r="I8" s="28"/>
      <c r="J8" s="28"/>
      <c r="K8" s="28"/>
    </row>
    <row r="9" spans="1:11" s="3" customFormat="1" ht="51">
      <c r="A9" s="25" t="s">
        <v>34</v>
      </c>
      <c r="B9" s="26" t="s">
        <v>27</v>
      </c>
      <c r="C9" s="27">
        <f aca="true" t="shared" si="1" ref="C9:C38">SUM(D9:K9)</f>
        <v>26142</v>
      </c>
      <c r="D9" s="28"/>
      <c r="E9" s="28"/>
      <c r="F9" s="29">
        <v>26142</v>
      </c>
      <c r="G9" s="27"/>
      <c r="H9" s="28"/>
      <c r="I9" s="28"/>
      <c r="J9" s="28"/>
      <c r="K9" s="28"/>
    </row>
    <row r="10" spans="1:11" s="3" customFormat="1" ht="82.5" customHeight="1">
      <c r="A10" s="25" t="s">
        <v>94</v>
      </c>
      <c r="B10" s="26" t="s">
        <v>63</v>
      </c>
      <c r="C10" s="27">
        <f t="shared" si="1"/>
        <v>1800</v>
      </c>
      <c r="D10" s="28"/>
      <c r="E10" s="28"/>
      <c r="F10" s="29">
        <v>1800</v>
      </c>
      <c r="G10" s="27"/>
      <c r="H10" s="28"/>
      <c r="I10" s="28"/>
      <c r="J10" s="28"/>
      <c r="K10" s="28"/>
    </row>
    <row r="11" spans="1:11" s="3" customFormat="1" ht="80.25" customHeight="1">
      <c r="A11" s="25" t="s">
        <v>35</v>
      </c>
      <c r="B11" s="26" t="s">
        <v>64</v>
      </c>
      <c r="C11" s="27">
        <f t="shared" si="1"/>
        <v>28700</v>
      </c>
      <c r="D11" s="28"/>
      <c r="E11" s="28"/>
      <c r="F11" s="29">
        <v>28700</v>
      </c>
      <c r="G11" s="27"/>
      <c r="H11" s="28"/>
      <c r="I11" s="28"/>
      <c r="J11" s="28"/>
      <c r="K11" s="28"/>
    </row>
    <row r="12" spans="1:11" s="3" customFormat="1" ht="87.75" customHeight="1">
      <c r="A12" s="25" t="s">
        <v>30</v>
      </c>
      <c r="B12" s="26" t="s">
        <v>65</v>
      </c>
      <c r="C12" s="27">
        <f t="shared" si="1"/>
        <v>200</v>
      </c>
      <c r="D12" s="28"/>
      <c r="E12" s="28"/>
      <c r="F12" s="29">
        <v>200</v>
      </c>
      <c r="G12" s="27"/>
      <c r="H12" s="28"/>
      <c r="I12" s="28"/>
      <c r="J12" s="28"/>
      <c r="K12" s="28"/>
    </row>
    <row r="13" spans="1:11" s="3" customFormat="1" ht="75.75" customHeight="1">
      <c r="A13" s="25" t="s">
        <v>31</v>
      </c>
      <c r="B13" s="26" t="s">
        <v>66</v>
      </c>
      <c r="C13" s="27">
        <f t="shared" si="1"/>
        <v>4575</v>
      </c>
      <c r="D13" s="28"/>
      <c r="E13" s="28"/>
      <c r="F13" s="29">
        <v>4575</v>
      </c>
      <c r="G13" s="27"/>
      <c r="H13" s="28"/>
      <c r="I13" s="28"/>
      <c r="J13" s="28"/>
      <c r="K13" s="28"/>
    </row>
    <row r="14" spans="1:11" s="3" customFormat="1" ht="75" customHeight="1">
      <c r="A14" s="25" t="s">
        <v>32</v>
      </c>
      <c r="B14" s="26" t="s">
        <v>68</v>
      </c>
      <c r="C14" s="27">
        <f t="shared" si="1"/>
        <v>900</v>
      </c>
      <c r="D14" s="28"/>
      <c r="E14" s="28"/>
      <c r="F14" s="29">
        <v>900</v>
      </c>
      <c r="G14" s="27"/>
      <c r="H14" s="28"/>
      <c r="I14" s="28"/>
      <c r="J14" s="28"/>
      <c r="K14" s="28"/>
    </row>
    <row r="15" spans="1:11" s="3" customFormat="1" ht="86.25" customHeight="1">
      <c r="A15" s="25" t="s">
        <v>36</v>
      </c>
      <c r="B15" s="26" t="s">
        <v>67</v>
      </c>
      <c r="C15" s="27">
        <f t="shared" si="1"/>
        <v>-599675</v>
      </c>
      <c r="D15" s="28"/>
      <c r="E15" s="28"/>
      <c r="F15" s="29">
        <v>-599675</v>
      </c>
      <c r="G15" s="27"/>
      <c r="H15" s="28"/>
      <c r="I15" s="28"/>
      <c r="J15" s="28"/>
      <c r="K15" s="28"/>
    </row>
    <row r="16" spans="1:11" s="3" customFormat="1" ht="76.5" customHeight="1">
      <c r="A16" s="25" t="s">
        <v>37</v>
      </c>
      <c r="B16" s="26" t="s">
        <v>69</v>
      </c>
      <c r="C16" s="27">
        <f t="shared" si="1"/>
        <v>3925</v>
      </c>
      <c r="D16" s="28"/>
      <c r="E16" s="28"/>
      <c r="F16" s="29">
        <v>3925</v>
      </c>
      <c r="G16" s="27"/>
      <c r="H16" s="28"/>
      <c r="I16" s="28"/>
      <c r="J16" s="28"/>
      <c r="K16" s="28"/>
    </row>
    <row r="17" spans="1:11" s="3" customFormat="1" ht="76.5" customHeight="1">
      <c r="A17" s="25" t="s">
        <v>44</v>
      </c>
      <c r="B17" s="26" t="s">
        <v>70</v>
      </c>
      <c r="C17" s="27">
        <f t="shared" si="1"/>
        <v>1550</v>
      </c>
      <c r="D17" s="28"/>
      <c r="E17" s="28"/>
      <c r="F17" s="29">
        <v>1550</v>
      </c>
      <c r="G17" s="27"/>
      <c r="H17" s="28"/>
      <c r="I17" s="28"/>
      <c r="J17" s="28"/>
      <c r="K17" s="28"/>
    </row>
    <row r="18" spans="1:11" s="3" customFormat="1" ht="89.25">
      <c r="A18" s="25" t="s">
        <v>45</v>
      </c>
      <c r="B18" s="26" t="s">
        <v>71</v>
      </c>
      <c r="C18" s="27">
        <f t="shared" si="1"/>
        <v>4590</v>
      </c>
      <c r="D18" s="28"/>
      <c r="E18" s="28"/>
      <c r="F18" s="29"/>
      <c r="G18" s="27">
        <v>4590</v>
      </c>
      <c r="H18" s="28"/>
      <c r="I18" s="28"/>
      <c r="J18" s="28"/>
      <c r="K18" s="28"/>
    </row>
    <row r="19" spans="1:11" s="3" customFormat="1" ht="51">
      <c r="A19" s="25" t="s">
        <v>46</v>
      </c>
      <c r="B19" s="26" t="s">
        <v>72</v>
      </c>
      <c r="C19" s="27">
        <f t="shared" si="1"/>
        <v>42701100</v>
      </c>
      <c r="D19" s="28"/>
      <c r="E19" s="28"/>
      <c r="F19" s="29"/>
      <c r="G19" s="27"/>
      <c r="H19" s="28"/>
      <c r="I19" s="28"/>
      <c r="J19" s="28">
        <v>42701100</v>
      </c>
      <c r="K19" s="28"/>
    </row>
    <row r="20" spans="1:11" s="3" customFormat="1" ht="51">
      <c r="A20" s="25" t="s">
        <v>47</v>
      </c>
      <c r="B20" s="26" t="s">
        <v>73</v>
      </c>
      <c r="C20" s="27">
        <f t="shared" si="1"/>
        <v>2941248</v>
      </c>
      <c r="D20" s="28"/>
      <c r="E20" s="28"/>
      <c r="F20" s="29">
        <v>2941248</v>
      </c>
      <c r="G20" s="27"/>
      <c r="H20" s="28"/>
      <c r="I20" s="28"/>
      <c r="J20" s="28"/>
      <c r="K20" s="28"/>
    </row>
    <row r="21" spans="1:11" s="3" customFormat="1" ht="57" customHeight="1">
      <c r="A21" s="25" t="s">
        <v>48</v>
      </c>
      <c r="B21" s="26" t="s">
        <v>74</v>
      </c>
      <c r="C21" s="27">
        <f t="shared" si="1"/>
        <v>-92931</v>
      </c>
      <c r="D21" s="28"/>
      <c r="E21" s="28"/>
      <c r="F21" s="29">
        <v>-92931</v>
      </c>
      <c r="G21" s="27"/>
      <c r="H21" s="28"/>
      <c r="I21" s="28"/>
      <c r="J21" s="28"/>
      <c r="K21" s="28"/>
    </row>
    <row r="22" spans="1:11" s="3" customFormat="1" ht="75" customHeight="1">
      <c r="A22" s="25" t="s">
        <v>49</v>
      </c>
      <c r="B22" s="26" t="s">
        <v>75</v>
      </c>
      <c r="C22" s="27">
        <f t="shared" si="1"/>
        <v>-674856.45</v>
      </c>
      <c r="D22" s="28"/>
      <c r="E22" s="28"/>
      <c r="F22" s="29"/>
      <c r="G22" s="27">
        <v>-674856.45</v>
      </c>
      <c r="H22" s="28"/>
      <c r="I22" s="28"/>
      <c r="J22" s="28"/>
      <c r="K22" s="28"/>
    </row>
    <row r="23" spans="1:11" s="3" customFormat="1" ht="91.5" customHeight="1">
      <c r="A23" s="25" t="s">
        <v>95</v>
      </c>
      <c r="B23" s="26" t="s">
        <v>76</v>
      </c>
      <c r="C23" s="27">
        <f t="shared" si="1"/>
        <v>4590</v>
      </c>
      <c r="D23" s="28"/>
      <c r="E23" s="28"/>
      <c r="F23" s="29"/>
      <c r="G23" s="27">
        <v>4590</v>
      </c>
      <c r="H23" s="28"/>
      <c r="I23" s="28"/>
      <c r="J23" s="28"/>
      <c r="K23" s="28"/>
    </row>
    <row r="24" spans="1:11" s="3" customFormat="1" ht="51">
      <c r="A24" s="25" t="s">
        <v>96</v>
      </c>
      <c r="B24" s="26" t="s">
        <v>77</v>
      </c>
      <c r="C24" s="27">
        <f t="shared" si="1"/>
        <v>2461660.17</v>
      </c>
      <c r="D24" s="28"/>
      <c r="E24" s="28"/>
      <c r="F24" s="29"/>
      <c r="G24" s="27">
        <v>2461660.17</v>
      </c>
      <c r="H24" s="28"/>
      <c r="I24" s="28"/>
      <c r="J24" s="28"/>
      <c r="K24" s="28"/>
    </row>
    <row r="25" spans="1:11" s="3" customFormat="1" ht="32.25" customHeight="1">
      <c r="A25" s="25" t="s">
        <v>97</v>
      </c>
      <c r="B25" s="26" t="s">
        <v>78</v>
      </c>
      <c r="C25" s="27">
        <f t="shared" si="1"/>
        <v>-7230506</v>
      </c>
      <c r="D25" s="28"/>
      <c r="E25" s="28"/>
      <c r="F25" s="29"/>
      <c r="G25" s="27">
        <v>-7230506</v>
      </c>
      <c r="H25" s="28"/>
      <c r="I25" s="28"/>
      <c r="J25" s="28"/>
      <c r="K25" s="28"/>
    </row>
    <row r="26" spans="1:11" s="3" customFormat="1" ht="25.5">
      <c r="A26" s="25" t="s">
        <v>98</v>
      </c>
      <c r="B26" s="26" t="s">
        <v>79</v>
      </c>
      <c r="C26" s="27">
        <f t="shared" si="1"/>
        <v>442105.26</v>
      </c>
      <c r="D26" s="28"/>
      <c r="E26" s="28"/>
      <c r="F26" s="29"/>
      <c r="G26" s="27"/>
      <c r="H26" s="28">
        <v>442105.26</v>
      </c>
      <c r="I26" s="28"/>
      <c r="J26" s="28"/>
      <c r="K26" s="28"/>
    </row>
    <row r="27" spans="1:11" s="3" customFormat="1" ht="76.5">
      <c r="A27" s="25" t="s">
        <v>99</v>
      </c>
      <c r="B27" s="26" t="s">
        <v>80</v>
      </c>
      <c r="C27" s="27">
        <f t="shared" si="1"/>
        <v>700617</v>
      </c>
      <c r="D27" s="28"/>
      <c r="E27" s="28"/>
      <c r="F27" s="29"/>
      <c r="G27" s="27"/>
      <c r="H27" s="28">
        <v>700617</v>
      </c>
      <c r="I27" s="28"/>
      <c r="J27" s="28"/>
      <c r="K27" s="28"/>
    </row>
    <row r="28" spans="1:11" s="3" customFormat="1" ht="89.25">
      <c r="A28" s="25" t="s">
        <v>100</v>
      </c>
      <c r="B28" s="26" t="s">
        <v>81</v>
      </c>
      <c r="C28" s="27">
        <f t="shared" si="1"/>
        <v>748836.46</v>
      </c>
      <c r="D28" s="28"/>
      <c r="E28" s="28"/>
      <c r="F28" s="29"/>
      <c r="G28" s="27"/>
      <c r="H28" s="28">
        <v>748836.46</v>
      </c>
      <c r="I28" s="28"/>
      <c r="J28" s="28"/>
      <c r="K28" s="28"/>
    </row>
    <row r="29" spans="1:11" s="3" customFormat="1" ht="50.25" customHeight="1">
      <c r="A29" s="25" t="s">
        <v>101</v>
      </c>
      <c r="B29" s="26" t="s">
        <v>82</v>
      </c>
      <c r="C29" s="27">
        <f t="shared" si="1"/>
        <v>1533000</v>
      </c>
      <c r="D29" s="28"/>
      <c r="E29" s="28"/>
      <c r="F29" s="29"/>
      <c r="G29" s="27"/>
      <c r="H29" s="28">
        <v>1533000</v>
      </c>
      <c r="I29" s="28"/>
      <c r="J29" s="28"/>
      <c r="K29" s="28"/>
    </row>
    <row r="30" spans="1:11" s="3" customFormat="1" ht="51">
      <c r="A30" s="25" t="s">
        <v>102</v>
      </c>
      <c r="B30" s="26" t="s">
        <v>85</v>
      </c>
      <c r="C30" s="27">
        <f t="shared" si="1"/>
        <v>76825500</v>
      </c>
      <c r="D30" s="28"/>
      <c r="E30" s="28"/>
      <c r="F30" s="29"/>
      <c r="G30" s="27"/>
      <c r="H30" s="28"/>
      <c r="I30" s="28"/>
      <c r="J30" s="28">
        <v>76825500</v>
      </c>
      <c r="K30" s="28"/>
    </row>
    <row r="31" spans="1:11" s="3" customFormat="1" ht="76.5">
      <c r="A31" s="25" t="s">
        <v>103</v>
      </c>
      <c r="B31" s="26" t="s">
        <v>86</v>
      </c>
      <c r="C31" s="27">
        <f t="shared" si="1"/>
        <v>10849900</v>
      </c>
      <c r="D31" s="28"/>
      <c r="E31" s="28"/>
      <c r="F31" s="29"/>
      <c r="G31" s="27"/>
      <c r="H31" s="28"/>
      <c r="I31" s="28"/>
      <c r="J31" s="28">
        <v>10849900</v>
      </c>
      <c r="K31" s="28"/>
    </row>
    <row r="32" spans="1:11" s="3" customFormat="1" ht="50.25" customHeight="1">
      <c r="A32" s="25" t="s">
        <v>104</v>
      </c>
      <c r="B32" s="26" t="s">
        <v>87</v>
      </c>
      <c r="C32" s="27">
        <f t="shared" si="1"/>
        <v>5576100</v>
      </c>
      <c r="D32" s="28"/>
      <c r="E32" s="28"/>
      <c r="F32" s="29"/>
      <c r="G32" s="27"/>
      <c r="H32" s="28"/>
      <c r="I32" s="28"/>
      <c r="J32" s="28">
        <v>5576100</v>
      </c>
      <c r="K32" s="28"/>
    </row>
    <row r="33" spans="1:11" s="3" customFormat="1" ht="55.5" customHeight="1">
      <c r="A33" s="25" t="s">
        <v>105</v>
      </c>
      <c r="B33" s="26" t="s">
        <v>88</v>
      </c>
      <c r="C33" s="27">
        <f t="shared" si="1"/>
        <v>4476900</v>
      </c>
      <c r="D33" s="28"/>
      <c r="E33" s="28"/>
      <c r="F33" s="29"/>
      <c r="G33" s="27"/>
      <c r="H33" s="28">
        <v>1538296</v>
      </c>
      <c r="I33" s="28">
        <v>1456526</v>
      </c>
      <c r="J33" s="28">
        <v>1482078</v>
      </c>
      <c r="K33" s="28"/>
    </row>
    <row r="34" spans="1:11" s="3" customFormat="1" ht="25.5">
      <c r="A34" s="25" t="s">
        <v>106</v>
      </c>
      <c r="B34" s="26" t="s">
        <v>89</v>
      </c>
      <c r="C34" s="27">
        <f t="shared" si="1"/>
        <v>4989300</v>
      </c>
      <c r="D34" s="28"/>
      <c r="E34" s="28"/>
      <c r="F34" s="29"/>
      <c r="G34" s="27"/>
      <c r="H34" s="28"/>
      <c r="I34" s="28"/>
      <c r="J34" s="28">
        <v>4989300</v>
      </c>
      <c r="K34" s="28"/>
    </row>
    <row r="35" spans="1:11" s="3" customFormat="1" ht="25.5">
      <c r="A35" s="25" t="s">
        <v>107</v>
      </c>
      <c r="B35" s="26" t="s">
        <v>90</v>
      </c>
      <c r="C35" s="27">
        <f t="shared" si="1"/>
        <v>130620000</v>
      </c>
      <c r="D35" s="28"/>
      <c r="E35" s="28"/>
      <c r="F35" s="29">
        <v>130620000</v>
      </c>
      <c r="G35" s="27"/>
      <c r="H35" s="28"/>
      <c r="I35" s="28"/>
      <c r="J35" s="28"/>
      <c r="K35" s="28"/>
    </row>
    <row r="36" spans="1:12" s="3" customFormat="1" ht="38.25">
      <c r="A36" s="25" t="s">
        <v>108</v>
      </c>
      <c r="B36" s="26" t="s">
        <v>28</v>
      </c>
      <c r="C36" s="27">
        <f t="shared" si="1"/>
        <v>3120705.1</v>
      </c>
      <c r="D36" s="28"/>
      <c r="E36" s="28"/>
      <c r="F36" s="29"/>
      <c r="G36" s="27"/>
      <c r="H36" s="28"/>
      <c r="I36" s="28"/>
      <c r="J36" s="28">
        <v>3120705.1</v>
      </c>
      <c r="K36" s="28"/>
      <c r="L36" s="34"/>
    </row>
    <row r="37" spans="1:11" s="3" customFormat="1" ht="91.5" customHeight="1">
      <c r="A37" s="25" t="s">
        <v>109</v>
      </c>
      <c r="B37" s="26" t="s">
        <v>91</v>
      </c>
      <c r="C37" s="27">
        <f t="shared" si="1"/>
        <v>76237000</v>
      </c>
      <c r="D37" s="28"/>
      <c r="E37" s="28"/>
      <c r="F37" s="29"/>
      <c r="G37" s="27"/>
      <c r="H37" s="28"/>
      <c r="I37" s="28"/>
      <c r="J37" s="28">
        <v>76237000</v>
      </c>
      <c r="K37" s="28"/>
    </row>
    <row r="38" spans="1:11" s="3" customFormat="1" ht="51">
      <c r="A38" s="25" t="s">
        <v>110</v>
      </c>
      <c r="B38" s="26" t="s">
        <v>92</v>
      </c>
      <c r="C38" s="27">
        <f t="shared" si="1"/>
        <v>-94871</v>
      </c>
      <c r="D38" s="28"/>
      <c r="E38" s="28"/>
      <c r="F38" s="29"/>
      <c r="G38" s="27"/>
      <c r="H38" s="28"/>
      <c r="I38" s="28"/>
      <c r="J38" s="28">
        <f>36818-131689</f>
        <v>-94871</v>
      </c>
      <c r="K38" s="28"/>
    </row>
    <row r="39" spans="1:11" s="3" customFormat="1" ht="56.25" customHeight="1">
      <c r="A39" s="25" t="s">
        <v>111</v>
      </c>
      <c r="B39" s="26" t="s">
        <v>93</v>
      </c>
      <c r="C39" s="27">
        <f aca="true" t="shared" si="2" ref="C39:C50">SUM(D39:K39)</f>
        <v>20466806.32</v>
      </c>
      <c r="D39" s="28"/>
      <c r="E39" s="28"/>
      <c r="F39" s="29"/>
      <c r="G39" s="27"/>
      <c r="H39" s="28"/>
      <c r="I39" s="28"/>
      <c r="J39" s="28">
        <v>20466806.32</v>
      </c>
      <c r="K39" s="28"/>
    </row>
    <row r="40" spans="1:11" s="3" customFormat="1" ht="68.25" customHeight="1">
      <c r="A40" s="25" t="s">
        <v>119</v>
      </c>
      <c r="B40" s="26" t="s">
        <v>116</v>
      </c>
      <c r="C40" s="27">
        <f t="shared" si="2"/>
        <v>980000</v>
      </c>
      <c r="D40" s="28"/>
      <c r="E40" s="28"/>
      <c r="F40" s="29">
        <v>980000</v>
      </c>
      <c r="G40" s="27"/>
      <c r="H40" s="28"/>
      <c r="I40" s="28"/>
      <c r="J40" s="28"/>
      <c r="K40" s="28"/>
    </row>
    <row r="41" spans="1:11" s="3" customFormat="1" ht="56.25" customHeight="1">
      <c r="A41" s="25" t="s">
        <v>136</v>
      </c>
      <c r="B41" s="26" t="s">
        <v>123</v>
      </c>
      <c r="C41" s="27">
        <f t="shared" si="2"/>
        <v>2920200</v>
      </c>
      <c r="D41" s="28"/>
      <c r="E41" s="28"/>
      <c r="F41" s="29"/>
      <c r="G41" s="27"/>
      <c r="H41" s="28"/>
      <c r="I41" s="28">
        <v>2920200</v>
      </c>
      <c r="J41" s="28"/>
      <c r="K41" s="28"/>
    </row>
    <row r="42" spans="1:11" s="3" customFormat="1" ht="43.5" customHeight="1">
      <c r="A42" s="25" t="s">
        <v>137</v>
      </c>
      <c r="B42" s="26" t="s">
        <v>128</v>
      </c>
      <c r="C42" s="27">
        <f t="shared" si="2"/>
        <v>529055</v>
      </c>
      <c r="D42" s="28"/>
      <c r="E42" s="28"/>
      <c r="F42" s="29"/>
      <c r="G42" s="27"/>
      <c r="H42" s="28">
        <v>529055</v>
      </c>
      <c r="I42" s="28"/>
      <c r="J42" s="28"/>
      <c r="K42" s="28"/>
    </row>
    <row r="43" spans="1:11" s="3" customFormat="1" ht="117" customHeight="1">
      <c r="A43" s="25" t="s">
        <v>138</v>
      </c>
      <c r="B43" s="26" t="s">
        <v>132</v>
      </c>
      <c r="C43" s="27">
        <f t="shared" si="2"/>
        <v>9730000</v>
      </c>
      <c r="D43" s="28"/>
      <c r="E43" s="28"/>
      <c r="F43" s="29"/>
      <c r="G43" s="27">
        <v>5300000</v>
      </c>
      <c r="H43" s="28"/>
      <c r="I43" s="28"/>
      <c r="J43" s="28">
        <v>4430000</v>
      </c>
      <c r="K43" s="28"/>
    </row>
    <row r="44" spans="1:11" s="3" customFormat="1" ht="43.5" customHeight="1">
      <c r="A44" s="25" t="s">
        <v>139</v>
      </c>
      <c r="B44" s="26" t="s">
        <v>133</v>
      </c>
      <c r="C44" s="27">
        <f t="shared" si="2"/>
        <v>2100249</v>
      </c>
      <c r="D44" s="28"/>
      <c r="E44" s="28"/>
      <c r="F44" s="29"/>
      <c r="G44" s="27">
        <v>2100249</v>
      </c>
      <c r="H44" s="28"/>
      <c r="I44" s="28"/>
      <c r="J44" s="28"/>
      <c r="K44" s="28"/>
    </row>
    <row r="45" spans="1:11" s="3" customFormat="1" ht="104.25" customHeight="1">
      <c r="A45" s="25" t="s">
        <v>140</v>
      </c>
      <c r="B45" s="32" t="s">
        <v>131</v>
      </c>
      <c r="C45" s="27">
        <f t="shared" si="2"/>
        <v>1569645.23</v>
      </c>
      <c r="D45" s="28"/>
      <c r="E45" s="29"/>
      <c r="F45" s="29"/>
      <c r="G45" s="29">
        <v>1569645.23</v>
      </c>
      <c r="H45" s="28"/>
      <c r="I45" s="28"/>
      <c r="J45" s="28"/>
      <c r="K45" s="28"/>
    </row>
    <row r="46" spans="1:11" s="11" customFormat="1" ht="15.75">
      <c r="A46" s="20" t="s">
        <v>18</v>
      </c>
      <c r="B46" s="35" t="s">
        <v>117</v>
      </c>
      <c r="C46" s="9">
        <f t="shared" si="2"/>
        <v>667165.14</v>
      </c>
      <c r="D46" s="9">
        <f aca="true" t="shared" si="3" ref="D46:K46">SUM(D47:D50)</f>
        <v>0</v>
      </c>
      <c r="E46" s="9">
        <f t="shared" si="3"/>
        <v>0</v>
      </c>
      <c r="F46" s="9">
        <f t="shared" si="3"/>
        <v>0</v>
      </c>
      <c r="G46" s="9">
        <f t="shared" si="3"/>
        <v>51200</v>
      </c>
      <c r="H46" s="9">
        <f t="shared" si="3"/>
        <v>13400</v>
      </c>
      <c r="I46" s="9">
        <f t="shared" si="3"/>
        <v>496155.14</v>
      </c>
      <c r="J46" s="9">
        <f t="shared" si="3"/>
        <v>106410</v>
      </c>
      <c r="K46" s="9">
        <f t="shared" si="3"/>
        <v>0</v>
      </c>
    </row>
    <row r="47" spans="1:11" s="3" customFormat="1" ht="38.25">
      <c r="A47" s="25" t="s">
        <v>38</v>
      </c>
      <c r="B47" s="26" t="s">
        <v>130</v>
      </c>
      <c r="C47" s="27">
        <f t="shared" si="2"/>
        <v>51200</v>
      </c>
      <c r="D47" s="29"/>
      <c r="E47" s="29"/>
      <c r="F47" s="29"/>
      <c r="G47" s="29">
        <v>51200</v>
      </c>
      <c r="H47" s="29"/>
      <c r="I47" s="29"/>
      <c r="J47" s="29"/>
      <c r="K47" s="29"/>
    </row>
    <row r="48" spans="1:11" s="3" customFormat="1" ht="38.25">
      <c r="A48" s="25" t="s">
        <v>39</v>
      </c>
      <c r="B48" s="26" t="s">
        <v>125</v>
      </c>
      <c r="C48" s="27">
        <f t="shared" si="2"/>
        <v>106410</v>
      </c>
      <c r="D48" s="29"/>
      <c r="E48" s="29"/>
      <c r="F48" s="29"/>
      <c r="G48" s="29"/>
      <c r="H48" s="29"/>
      <c r="I48" s="29"/>
      <c r="J48" s="29">
        <f>18200+42500+45710</f>
        <v>106410</v>
      </c>
      <c r="K48" s="29"/>
    </row>
    <row r="49" spans="1:11" s="3" customFormat="1" ht="51">
      <c r="A49" s="25" t="s">
        <v>134</v>
      </c>
      <c r="B49" s="26" t="s">
        <v>127</v>
      </c>
      <c r="C49" s="27">
        <f t="shared" si="2"/>
        <v>496155.14</v>
      </c>
      <c r="D49" s="29"/>
      <c r="E49" s="29"/>
      <c r="F49" s="29"/>
      <c r="G49" s="29"/>
      <c r="H49" s="29"/>
      <c r="I49" s="29">
        <v>496155.14</v>
      </c>
      <c r="J49" s="29"/>
      <c r="K49" s="29"/>
    </row>
    <row r="50" spans="1:11" s="3" customFormat="1" ht="38.25">
      <c r="A50" s="25" t="s">
        <v>135</v>
      </c>
      <c r="B50" s="26" t="s">
        <v>126</v>
      </c>
      <c r="C50" s="27">
        <f t="shared" si="2"/>
        <v>13400</v>
      </c>
      <c r="D50" s="29"/>
      <c r="E50" s="29"/>
      <c r="F50" s="29"/>
      <c r="G50" s="29"/>
      <c r="H50" s="29">
        <v>13400</v>
      </c>
      <c r="I50" s="29"/>
      <c r="J50" s="29"/>
      <c r="K50" s="29"/>
    </row>
    <row r="51" spans="1:11" s="11" customFormat="1" ht="15.75">
      <c r="A51" s="20" t="s">
        <v>19</v>
      </c>
      <c r="B51" s="10" t="s">
        <v>11</v>
      </c>
      <c r="C51" s="9">
        <f>SUM(D51:K51)</f>
        <v>56160204.230000004</v>
      </c>
      <c r="D51" s="9">
        <f aca="true" t="shared" si="4" ref="D51:K51">SUM(D52:D61)</f>
        <v>0</v>
      </c>
      <c r="E51" s="9">
        <f t="shared" si="4"/>
        <v>0</v>
      </c>
      <c r="F51" s="9">
        <f t="shared" si="4"/>
        <v>31856951.47</v>
      </c>
      <c r="G51" s="9">
        <f t="shared" si="4"/>
        <v>18241246</v>
      </c>
      <c r="H51" s="9">
        <f t="shared" si="4"/>
        <v>711217.6699999999</v>
      </c>
      <c r="I51" s="9">
        <f t="shared" si="4"/>
        <v>324800</v>
      </c>
      <c r="J51" s="9">
        <f t="shared" si="4"/>
        <v>30509303.26</v>
      </c>
      <c r="K51" s="9">
        <f t="shared" si="4"/>
        <v>-25483314.170000006</v>
      </c>
    </row>
    <row r="52" spans="1:11" s="11" customFormat="1" ht="63.75">
      <c r="A52" s="25" t="s">
        <v>40</v>
      </c>
      <c r="B52" s="32" t="s">
        <v>112</v>
      </c>
      <c r="C52" s="27">
        <f>SUM(D52:K52)</f>
        <v>0</v>
      </c>
      <c r="D52" s="29"/>
      <c r="E52" s="29"/>
      <c r="F52" s="27">
        <f>2047976+2965000+3144502+1116045+2266287.99+1473617.66+1977333.32+1401626</f>
        <v>16392387.97</v>
      </c>
      <c r="G52" s="29"/>
      <c r="H52" s="29"/>
      <c r="I52" s="29"/>
      <c r="J52" s="29"/>
      <c r="K52" s="27">
        <f>-2047976-2965000-3144502-1116045-2266287.99-1473617.66-1977333.32-1401626</f>
        <v>-16392387.97</v>
      </c>
    </row>
    <row r="53" spans="1:11" s="11" customFormat="1" ht="76.5">
      <c r="A53" s="25" t="s">
        <v>41</v>
      </c>
      <c r="B53" s="32" t="s">
        <v>115</v>
      </c>
      <c r="C53" s="27">
        <f aca="true" t="shared" si="5" ref="C53:C61">SUM(D53:K53)</f>
        <v>0</v>
      </c>
      <c r="D53" s="29"/>
      <c r="E53" s="29"/>
      <c r="F53" s="27"/>
      <c r="G53" s="29"/>
      <c r="H53" s="29"/>
      <c r="I53" s="29"/>
      <c r="J53" s="29">
        <f>6289041.78+0.01</f>
        <v>6289041.79</v>
      </c>
      <c r="K53" s="27">
        <f>-6289041.78-0.01</f>
        <v>-6289041.79</v>
      </c>
    </row>
    <row r="54" spans="1:11" s="3" customFormat="1" ht="51">
      <c r="A54" s="25" t="s">
        <v>42</v>
      </c>
      <c r="B54" s="26" t="s">
        <v>113</v>
      </c>
      <c r="C54" s="27">
        <f t="shared" si="5"/>
        <v>0</v>
      </c>
      <c r="D54" s="29"/>
      <c r="E54" s="29"/>
      <c r="F54" s="27"/>
      <c r="G54" s="29"/>
      <c r="H54" s="29">
        <v>31023.19</v>
      </c>
      <c r="I54" s="29"/>
      <c r="J54" s="29"/>
      <c r="K54" s="27">
        <v>-31023.19</v>
      </c>
    </row>
    <row r="55" spans="1:11" s="3" customFormat="1" ht="56.25" customHeight="1">
      <c r="A55" s="25" t="s">
        <v>43</v>
      </c>
      <c r="B55" s="26" t="s">
        <v>114</v>
      </c>
      <c r="C55" s="27">
        <f t="shared" si="5"/>
        <v>0</v>
      </c>
      <c r="D55" s="29"/>
      <c r="E55" s="29"/>
      <c r="F55" s="27"/>
      <c r="G55" s="29"/>
      <c r="H55" s="29">
        <v>620211.48</v>
      </c>
      <c r="I55" s="29"/>
      <c r="J55" s="29"/>
      <c r="K55" s="27">
        <v>-620211.48</v>
      </c>
    </row>
    <row r="56" spans="1:11" s="3" customFormat="1" ht="56.25" customHeight="1">
      <c r="A56" s="25" t="s">
        <v>118</v>
      </c>
      <c r="B56" s="26" t="s">
        <v>29</v>
      </c>
      <c r="C56" s="27">
        <f t="shared" si="5"/>
        <v>0</v>
      </c>
      <c r="D56" s="29"/>
      <c r="E56" s="29"/>
      <c r="F56" s="27">
        <v>140000</v>
      </c>
      <c r="G56" s="29"/>
      <c r="H56" s="29"/>
      <c r="I56" s="29"/>
      <c r="J56" s="29"/>
      <c r="K56" s="27">
        <v>-140000</v>
      </c>
    </row>
    <row r="57" spans="1:11" s="3" customFormat="1" ht="54" customHeight="1">
      <c r="A57" s="25" t="s">
        <v>122</v>
      </c>
      <c r="B57" s="26" t="s">
        <v>121</v>
      </c>
      <c r="C57" s="27">
        <f t="shared" si="5"/>
        <v>0</v>
      </c>
      <c r="D57" s="29"/>
      <c r="E57" s="29"/>
      <c r="F57" s="27"/>
      <c r="G57" s="29"/>
      <c r="H57" s="29"/>
      <c r="I57" s="29">
        <v>324800</v>
      </c>
      <c r="J57" s="29"/>
      <c r="K57" s="27">
        <v>-324800</v>
      </c>
    </row>
    <row r="58" spans="1:11" s="3" customFormat="1" ht="51">
      <c r="A58" s="25" t="s">
        <v>141</v>
      </c>
      <c r="B58" s="26" t="s">
        <v>129</v>
      </c>
      <c r="C58" s="27">
        <f t="shared" si="5"/>
        <v>0</v>
      </c>
      <c r="D58" s="28"/>
      <c r="E58" s="29"/>
      <c r="F58" s="29"/>
      <c r="G58" s="29">
        <v>241246</v>
      </c>
      <c r="H58" s="28"/>
      <c r="I58" s="28"/>
      <c r="J58" s="28"/>
      <c r="K58" s="29">
        <v>-241246</v>
      </c>
    </row>
    <row r="59" spans="1:11" s="3" customFormat="1" ht="43.5" customHeight="1">
      <c r="A59" s="25" t="s">
        <v>142</v>
      </c>
      <c r="B59" s="26" t="s">
        <v>124</v>
      </c>
      <c r="C59" s="27">
        <f t="shared" si="5"/>
        <v>0</v>
      </c>
      <c r="D59" s="17"/>
      <c r="E59" s="18"/>
      <c r="F59" s="18"/>
      <c r="G59" s="18"/>
      <c r="H59" s="28">
        <v>59983</v>
      </c>
      <c r="I59" s="28"/>
      <c r="J59" s="28"/>
      <c r="K59" s="29">
        <v>-59983</v>
      </c>
    </row>
    <row r="60" spans="1:11" s="3" customFormat="1" ht="15.75">
      <c r="A60" s="25" t="s">
        <v>143</v>
      </c>
      <c r="B60" s="32" t="s">
        <v>120</v>
      </c>
      <c r="C60" s="27">
        <f t="shared" si="5"/>
        <v>0</v>
      </c>
      <c r="D60" s="18"/>
      <c r="E60" s="18"/>
      <c r="F60" s="18"/>
      <c r="G60" s="18"/>
      <c r="H60" s="18"/>
      <c r="I60" s="18"/>
      <c r="J60" s="29">
        <f>4533150+18487925.87+1199185.6</f>
        <v>24220261.470000003</v>
      </c>
      <c r="K60" s="29">
        <f>-4533150-18487925.87-1199185.6</f>
        <v>-24220261.470000003</v>
      </c>
    </row>
    <row r="61" spans="1:11" s="3" customFormat="1" ht="25.5">
      <c r="A61" s="25" t="s">
        <v>146</v>
      </c>
      <c r="B61" s="32" t="s">
        <v>144</v>
      </c>
      <c r="C61" s="27">
        <f t="shared" si="5"/>
        <v>56160204.230000004</v>
      </c>
      <c r="D61" s="28"/>
      <c r="E61" s="29"/>
      <c r="F61" s="29">
        <v>15324563.5</v>
      </c>
      <c r="G61" s="29">
        <v>18000000</v>
      </c>
      <c r="H61" s="28"/>
      <c r="I61" s="28"/>
      <c r="J61" s="28"/>
      <c r="K61" s="29">
        <v>22835640.73</v>
      </c>
    </row>
    <row r="62" spans="1:12" s="11" customFormat="1" ht="76.5">
      <c r="A62" s="20" t="s">
        <v>20</v>
      </c>
      <c r="B62" s="8" t="s">
        <v>145</v>
      </c>
      <c r="C62" s="9">
        <f aca="true" t="shared" si="6" ref="C62:K62">C6+C7+C46+C51</f>
        <v>5258328674</v>
      </c>
      <c r="D62" s="9">
        <f t="shared" si="6"/>
        <v>10570087</v>
      </c>
      <c r="E62" s="9">
        <f t="shared" si="6"/>
        <v>3063033</v>
      </c>
      <c r="F62" s="9">
        <f t="shared" si="6"/>
        <v>914940324.1800001</v>
      </c>
      <c r="G62" s="9">
        <f t="shared" si="6"/>
        <v>577745745.1800001</v>
      </c>
      <c r="H62" s="9">
        <f t="shared" si="6"/>
        <v>371291838.3000001</v>
      </c>
      <c r="I62" s="9">
        <f t="shared" si="6"/>
        <v>289757639.03999996</v>
      </c>
      <c r="J62" s="9">
        <f t="shared" si="6"/>
        <v>2879799746.59</v>
      </c>
      <c r="K62" s="9">
        <f t="shared" si="6"/>
        <v>211160260.70999998</v>
      </c>
      <c r="L62" s="12"/>
    </row>
    <row r="63" spans="1:11" s="11" customFormat="1" ht="25.5">
      <c r="A63" s="20" t="s">
        <v>21</v>
      </c>
      <c r="B63" s="8" t="s">
        <v>23</v>
      </c>
      <c r="C63" s="9">
        <f aca="true" t="shared" si="7" ref="C63:K63">C62-C6</f>
        <v>449211671.46000004</v>
      </c>
      <c r="D63" s="9">
        <f t="shared" si="7"/>
        <v>0</v>
      </c>
      <c r="E63" s="9">
        <f t="shared" si="7"/>
        <v>0</v>
      </c>
      <c r="F63" s="9">
        <f t="shared" si="7"/>
        <v>164253627.47000003</v>
      </c>
      <c r="G63" s="9">
        <f t="shared" si="7"/>
        <v>21827817.950000048</v>
      </c>
      <c r="H63" s="9">
        <f t="shared" si="7"/>
        <v>6216527.390000045</v>
      </c>
      <c r="I63" s="9">
        <f t="shared" si="7"/>
        <v>5197681.139999986</v>
      </c>
      <c r="J63" s="9">
        <f t="shared" si="7"/>
        <v>277199331.6800003</v>
      </c>
      <c r="K63" s="9">
        <f t="shared" si="7"/>
        <v>-25483314.170000017</v>
      </c>
    </row>
    <row r="64" spans="1:11" s="3" customFormat="1" ht="76.5" hidden="1">
      <c r="A64" s="6" t="s">
        <v>0</v>
      </c>
      <c r="B64" s="6" t="s">
        <v>1</v>
      </c>
      <c r="C64" s="6" t="s">
        <v>2</v>
      </c>
      <c r="D64" s="6" t="s">
        <v>3</v>
      </c>
      <c r="E64" s="6" t="s">
        <v>4</v>
      </c>
      <c r="F64" s="6" t="s">
        <v>5</v>
      </c>
      <c r="G64" s="6" t="s">
        <v>6</v>
      </c>
      <c r="H64" s="6" t="s">
        <v>7</v>
      </c>
      <c r="I64" s="6" t="s">
        <v>8</v>
      </c>
      <c r="J64" s="6" t="s">
        <v>9</v>
      </c>
      <c r="K64" s="6" t="s">
        <v>10</v>
      </c>
    </row>
    <row r="65" s="14" customFormat="1" ht="15" hidden="1"/>
    <row r="66" spans="2:11" s="14" customFormat="1" ht="15.75" hidden="1">
      <c r="B66" s="14" t="s">
        <v>24</v>
      </c>
      <c r="C66" s="9">
        <f>SUM(D66:K66)</f>
        <v>4220194473.74</v>
      </c>
      <c r="D66" s="9">
        <v>8249890</v>
      </c>
      <c r="E66" s="9">
        <v>2613173</v>
      </c>
      <c r="F66" s="9">
        <v>478866548.42</v>
      </c>
      <c r="G66" s="9">
        <v>662063714.05</v>
      </c>
      <c r="H66" s="9">
        <v>312707892.38</v>
      </c>
      <c r="I66" s="9">
        <v>158939479</v>
      </c>
      <c r="J66" s="9">
        <v>2423592395.65</v>
      </c>
      <c r="K66" s="9">
        <v>173161381.24</v>
      </c>
    </row>
    <row r="67" spans="3:11" s="14" customFormat="1" ht="15" hidden="1">
      <c r="C67" s="16">
        <f>C66-C62</f>
        <v>-1038134200.2600002</v>
      </c>
      <c r="D67" s="16">
        <f>D66-D62</f>
        <v>-2320197</v>
      </c>
      <c r="E67" s="16">
        <f aca="true" t="shared" si="8" ref="E67:K67">E66-E62</f>
        <v>-449860</v>
      </c>
      <c r="F67" s="16">
        <f t="shared" si="8"/>
        <v>-436073775.76000005</v>
      </c>
      <c r="G67" s="16">
        <f t="shared" si="8"/>
        <v>84317968.86999989</v>
      </c>
      <c r="H67" s="16">
        <f t="shared" si="8"/>
        <v>-58583945.92000008</v>
      </c>
      <c r="I67" s="16">
        <f t="shared" si="8"/>
        <v>-130818160.03999996</v>
      </c>
      <c r="J67" s="16">
        <f t="shared" si="8"/>
        <v>-456207350.94000006</v>
      </c>
      <c r="K67" s="16">
        <f t="shared" si="8"/>
        <v>-37998879.46999997</v>
      </c>
    </row>
    <row r="68" spans="3:11" s="14" customFormat="1" ht="15" hidden="1">
      <c r="C68" s="15"/>
      <c r="D68" s="15"/>
      <c r="E68" s="15"/>
      <c r="F68" s="15"/>
      <c r="G68" s="15"/>
      <c r="H68" s="15"/>
      <c r="I68" s="15"/>
      <c r="J68" s="15"/>
      <c r="K68" s="15"/>
    </row>
    <row r="70" spans="3:11" ht="15">
      <c r="C70" s="13"/>
      <c r="F70" s="13"/>
      <c r="G70" s="13"/>
      <c r="H70" s="13"/>
      <c r="I70" s="13"/>
      <c r="J70" s="13"/>
      <c r="K70" s="13"/>
    </row>
  </sheetData>
  <sheetProtection/>
  <mergeCells count="1">
    <mergeCell ref="A2:K2"/>
  </mergeCells>
  <printOptions/>
  <pageMargins left="0.3937007874015748" right="0.3937007874015748" top="0.7874015748031497" bottom="0.3937007874015748" header="0.31496062992125984" footer="0.31496062992125984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0" zoomScaleNormal="90" zoomScalePageLayoutView="0" workbookViewId="0" topLeftCell="A5">
      <pane xSplit="2" ySplit="2" topLeftCell="C7" activePane="bottomRight" state="frozen"/>
      <selection pane="topLeft" activeCell="A5" sqref="A5"/>
      <selection pane="topRight" activeCell="C5" sqref="C5"/>
      <selection pane="bottomLeft" activeCell="A7" sqref="A7"/>
      <selection pane="bottomRight" activeCell="C7" sqref="C7"/>
    </sheetView>
  </sheetViews>
  <sheetFormatPr defaultColWidth="9.140625" defaultRowHeight="15"/>
  <cols>
    <col min="1" max="1" width="5.57421875" style="21" customWidth="1"/>
    <col min="2" max="2" width="42.7109375" style="0" customWidth="1"/>
    <col min="3" max="3" width="17.8515625" style="0" bestFit="1" customWidth="1"/>
    <col min="4" max="4" width="14.00390625" style="0" customWidth="1"/>
    <col min="5" max="5" width="14.28125" style="0" bestFit="1" customWidth="1"/>
    <col min="6" max="9" width="16.140625" style="0" bestFit="1" customWidth="1"/>
    <col min="10" max="10" width="17.8515625" style="0" bestFit="1" customWidth="1"/>
    <col min="11" max="11" width="16.28125" style="0" customWidth="1"/>
  </cols>
  <sheetData>
    <row r="1" spans="2:11" ht="15.75">
      <c r="B1" s="21"/>
      <c r="C1" s="21"/>
      <c r="D1" s="21"/>
      <c r="E1" s="21"/>
      <c r="F1" s="21"/>
      <c r="G1" s="21"/>
      <c r="H1" s="21"/>
      <c r="I1" s="21"/>
      <c r="J1" s="21"/>
      <c r="K1" s="22" t="s">
        <v>14</v>
      </c>
    </row>
    <row r="2" spans="1:11" ht="15.75" customHeight="1">
      <c r="A2" s="38" t="s">
        <v>51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2:11" ht="15.75">
      <c r="B3" s="21"/>
      <c r="C3" s="21"/>
      <c r="D3" s="21"/>
      <c r="E3" s="21"/>
      <c r="F3" s="21"/>
      <c r="G3" s="21"/>
      <c r="H3" s="21"/>
      <c r="I3" s="21"/>
      <c r="J3" s="21"/>
      <c r="K3" s="22" t="s">
        <v>12</v>
      </c>
    </row>
    <row r="4" spans="1:11" s="1" customFormat="1" ht="89.25">
      <c r="A4" s="6" t="s">
        <v>0</v>
      </c>
      <c r="B4" s="6" t="s">
        <v>1</v>
      </c>
      <c r="C4" s="6" t="s">
        <v>2</v>
      </c>
      <c r="D4" s="6" t="s">
        <v>53</v>
      </c>
      <c r="E4" s="6" t="s">
        <v>54</v>
      </c>
      <c r="F4" s="6" t="s">
        <v>55</v>
      </c>
      <c r="G4" s="6" t="s">
        <v>56</v>
      </c>
      <c r="H4" s="6" t="s">
        <v>57</v>
      </c>
      <c r="I4" s="6" t="s">
        <v>58</v>
      </c>
      <c r="J4" s="6" t="s">
        <v>59</v>
      </c>
      <c r="K4" s="6" t="s">
        <v>60</v>
      </c>
    </row>
    <row r="5" spans="1:11" s="1" customFormat="1" ht="12.7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</row>
    <row r="6" spans="1:11" s="1" customFormat="1" ht="51">
      <c r="A6" s="24" t="s">
        <v>16</v>
      </c>
      <c r="B6" s="8" t="s">
        <v>61</v>
      </c>
      <c r="C6" s="19">
        <f>SUM(D6:K6)</f>
        <v>4255830028.98</v>
      </c>
      <c r="D6" s="9">
        <v>10570087</v>
      </c>
      <c r="E6" s="9">
        <v>3063033</v>
      </c>
      <c r="F6" s="19">
        <v>439159256.62</v>
      </c>
      <c r="G6" s="19">
        <v>476914692.64</v>
      </c>
      <c r="H6" s="19">
        <v>357575310.91</v>
      </c>
      <c r="I6" s="19">
        <v>262059957.9</v>
      </c>
      <c r="J6" s="19">
        <v>2580900321.91</v>
      </c>
      <c r="K6" s="19">
        <v>125587369</v>
      </c>
    </row>
    <row r="7" spans="1:11" s="1" customFormat="1" ht="15.75">
      <c r="A7" s="24" t="s">
        <v>17</v>
      </c>
      <c r="B7" s="10" t="s">
        <v>25</v>
      </c>
      <c r="C7" s="19">
        <f>SUM(D7:K7)</f>
        <v>223376062.35</v>
      </c>
      <c r="D7" s="19">
        <f aca="true" t="shared" si="0" ref="D7:K7">SUM(D8:D34)</f>
        <v>0</v>
      </c>
      <c r="E7" s="19">
        <f t="shared" si="0"/>
        <v>0</v>
      </c>
      <c r="F7" s="19">
        <f t="shared" si="0"/>
        <v>615783.37</v>
      </c>
      <c r="G7" s="19">
        <f t="shared" si="0"/>
        <v>1914258.98</v>
      </c>
      <c r="H7" s="19">
        <f t="shared" si="0"/>
        <v>3071296</v>
      </c>
      <c r="I7" s="19">
        <f t="shared" si="0"/>
        <v>1456526</v>
      </c>
      <c r="J7" s="19">
        <f t="shared" si="0"/>
        <v>216318198</v>
      </c>
      <c r="K7" s="19">
        <f t="shared" si="0"/>
        <v>0</v>
      </c>
    </row>
    <row r="8" spans="1:11" s="1" customFormat="1" ht="63.75">
      <c r="A8" s="25" t="s">
        <v>33</v>
      </c>
      <c r="B8" s="26" t="s">
        <v>26</v>
      </c>
      <c r="C8" s="30">
        <f>SUM(D8:K8)</f>
        <v>-1519758</v>
      </c>
      <c r="D8" s="30"/>
      <c r="E8" s="30"/>
      <c r="F8" s="27">
        <v>-1519758</v>
      </c>
      <c r="G8" s="30"/>
      <c r="H8" s="30"/>
      <c r="I8" s="30"/>
      <c r="J8" s="30"/>
      <c r="K8" s="30"/>
    </row>
    <row r="9" spans="1:11" s="1" customFormat="1" ht="51">
      <c r="A9" s="25" t="s">
        <v>34</v>
      </c>
      <c r="B9" s="26" t="s">
        <v>27</v>
      </c>
      <c r="C9" s="30">
        <f aca="true" t="shared" si="1" ref="C9:C34">SUM(D9:K9)</f>
        <v>28362</v>
      </c>
      <c r="D9" s="30"/>
      <c r="E9" s="30"/>
      <c r="F9" s="27">
        <v>28362</v>
      </c>
      <c r="G9" s="30"/>
      <c r="H9" s="30"/>
      <c r="I9" s="30"/>
      <c r="J9" s="30"/>
      <c r="K9" s="30"/>
    </row>
    <row r="10" spans="1:11" s="1" customFormat="1" ht="76.5">
      <c r="A10" s="25" t="s">
        <v>94</v>
      </c>
      <c r="B10" s="26" t="s">
        <v>63</v>
      </c>
      <c r="C10" s="30">
        <f t="shared" si="1"/>
        <v>600</v>
      </c>
      <c r="D10" s="30"/>
      <c r="E10" s="30"/>
      <c r="F10" s="27">
        <v>600</v>
      </c>
      <c r="G10" s="30"/>
      <c r="H10" s="30"/>
      <c r="I10" s="30"/>
      <c r="J10" s="30"/>
      <c r="K10" s="30"/>
    </row>
    <row r="11" spans="1:11" s="1" customFormat="1" ht="76.5">
      <c r="A11" s="25" t="s">
        <v>35</v>
      </c>
      <c r="B11" s="26" t="s">
        <v>64</v>
      </c>
      <c r="C11" s="30">
        <f t="shared" si="1"/>
        <v>9600</v>
      </c>
      <c r="D11" s="30"/>
      <c r="E11" s="30"/>
      <c r="F11" s="27">
        <v>9600</v>
      </c>
      <c r="G11" s="30"/>
      <c r="H11" s="30"/>
      <c r="I11" s="30"/>
      <c r="J11" s="30"/>
      <c r="K11" s="30"/>
    </row>
    <row r="12" spans="1:11" s="1" customFormat="1" ht="89.25">
      <c r="A12" s="25" t="s">
        <v>30</v>
      </c>
      <c r="B12" s="26" t="s">
        <v>65</v>
      </c>
      <c r="C12" s="30">
        <f t="shared" si="1"/>
        <v>100</v>
      </c>
      <c r="D12" s="30"/>
      <c r="E12" s="30"/>
      <c r="F12" s="27">
        <v>100</v>
      </c>
      <c r="G12" s="30"/>
      <c r="H12" s="30"/>
      <c r="I12" s="30"/>
      <c r="J12" s="30"/>
      <c r="K12" s="30"/>
    </row>
    <row r="13" spans="1:11" s="1" customFormat="1" ht="87.75" customHeight="1">
      <c r="A13" s="25" t="s">
        <v>31</v>
      </c>
      <c r="B13" s="26" t="s">
        <v>66</v>
      </c>
      <c r="C13" s="30">
        <f t="shared" si="1"/>
        <v>1500</v>
      </c>
      <c r="D13" s="30"/>
      <c r="E13" s="30"/>
      <c r="F13" s="27">
        <v>1500</v>
      </c>
      <c r="G13" s="30"/>
      <c r="H13" s="30"/>
      <c r="I13" s="30"/>
      <c r="J13" s="30"/>
      <c r="K13" s="30"/>
    </row>
    <row r="14" spans="1:11" s="1" customFormat="1" ht="76.5">
      <c r="A14" s="25" t="s">
        <v>32</v>
      </c>
      <c r="B14" s="26" t="s">
        <v>68</v>
      </c>
      <c r="C14" s="30">
        <f t="shared" si="1"/>
        <v>300</v>
      </c>
      <c r="D14" s="30"/>
      <c r="E14" s="30"/>
      <c r="F14" s="27">
        <v>300</v>
      </c>
      <c r="G14" s="30"/>
      <c r="H14" s="30"/>
      <c r="I14" s="30"/>
      <c r="J14" s="30"/>
      <c r="K14" s="30"/>
    </row>
    <row r="15" spans="1:11" s="1" customFormat="1" ht="93" customHeight="1">
      <c r="A15" s="25" t="s">
        <v>36</v>
      </c>
      <c r="B15" s="26" t="s">
        <v>67</v>
      </c>
      <c r="C15" s="30">
        <f t="shared" si="1"/>
        <v>-1056500</v>
      </c>
      <c r="D15" s="30"/>
      <c r="E15" s="30"/>
      <c r="F15" s="27">
        <v>-1056500</v>
      </c>
      <c r="G15" s="30"/>
      <c r="H15" s="30"/>
      <c r="I15" s="30"/>
      <c r="J15" s="30"/>
      <c r="K15" s="30"/>
    </row>
    <row r="16" spans="1:11" s="1" customFormat="1" ht="90" customHeight="1">
      <c r="A16" s="25" t="s">
        <v>37</v>
      </c>
      <c r="B16" s="26" t="s">
        <v>69</v>
      </c>
      <c r="C16" s="30">
        <f t="shared" si="1"/>
        <v>1300</v>
      </c>
      <c r="D16" s="30"/>
      <c r="E16" s="30"/>
      <c r="F16" s="27">
        <v>1300</v>
      </c>
      <c r="G16" s="30"/>
      <c r="H16" s="30"/>
      <c r="I16" s="30"/>
      <c r="J16" s="30"/>
      <c r="K16" s="30"/>
    </row>
    <row r="17" spans="1:11" s="1" customFormat="1" ht="90" customHeight="1">
      <c r="A17" s="25" t="s">
        <v>44</v>
      </c>
      <c r="B17" s="26" t="s">
        <v>70</v>
      </c>
      <c r="C17" s="30">
        <f t="shared" si="1"/>
        <v>500</v>
      </c>
      <c r="D17" s="30"/>
      <c r="E17" s="30"/>
      <c r="F17" s="27">
        <v>500</v>
      </c>
      <c r="G17" s="30"/>
      <c r="H17" s="30"/>
      <c r="I17" s="30"/>
      <c r="J17" s="30"/>
      <c r="K17" s="30"/>
    </row>
    <row r="18" spans="1:11" s="1" customFormat="1" ht="90" customHeight="1">
      <c r="A18" s="25" t="s">
        <v>45</v>
      </c>
      <c r="B18" s="26" t="s">
        <v>71</v>
      </c>
      <c r="C18" s="30">
        <f t="shared" si="1"/>
        <v>1533</v>
      </c>
      <c r="D18" s="30"/>
      <c r="E18" s="30"/>
      <c r="F18" s="27"/>
      <c r="G18" s="30">
        <v>1533</v>
      </c>
      <c r="H18" s="30"/>
      <c r="I18" s="30"/>
      <c r="J18" s="30"/>
      <c r="K18" s="30"/>
    </row>
    <row r="19" spans="1:11" s="1" customFormat="1" ht="56.25" customHeight="1">
      <c r="A19" s="25" t="s">
        <v>46</v>
      </c>
      <c r="B19" s="26" t="s">
        <v>72</v>
      </c>
      <c r="C19" s="30">
        <f t="shared" si="1"/>
        <v>42701100</v>
      </c>
      <c r="D19" s="30"/>
      <c r="E19" s="30"/>
      <c r="F19" s="27"/>
      <c r="G19" s="30"/>
      <c r="H19" s="30"/>
      <c r="I19" s="30"/>
      <c r="J19" s="30">
        <v>42701100</v>
      </c>
      <c r="K19" s="30"/>
    </row>
    <row r="20" spans="1:11" s="1" customFormat="1" ht="51">
      <c r="A20" s="25" t="s">
        <v>47</v>
      </c>
      <c r="B20" s="26" t="s">
        <v>73</v>
      </c>
      <c r="C20" s="30">
        <f t="shared" si="1"/>
        <v>-277683</v>
      </c>
      <c r="D20" s="30"/>
      <c r="E20" s="30"/>
      <c r="F20" s="27">
        <v>-277683</v>
      </c>
      <c r="G20" s="30"/>
      <c r="H20" s="30"/>
      <c r="I20" s="30"/>
      <c r="J20" s="30"/>
      <c r="K20" s="30"/>
    </row>
    <row r="21" spans="1:11" s="1" customFormat="1" ht="63.75">
      <c r="A21" s="25" t="s">
        <v>48</v>
      </c>
      <c r="B21" s="26" t="s">
        <v>74</v>
      </c>
      <c r="C21" s="30">
        <f t="shared" si="1"/>
        <v>3126000</v>
      </c>
      <c r="D21" s="30"/>
      <c r="E21" s="30"/>
      <c r="F21" s="27">
        <v>3126000</v>
      </c>
      <c r="G21" s="30"/>
      <c r="H21" s="30"/>
      <c r="I21" s="30"/>
      <c r="J21" s="30"/>
      <c r="K21" s="30"/>
    </row>
    <row r="22" spans="1:11" s="1" customFormat="1" ht="76.5">
      <c r="A22" s="25" t="s">
        <v>49</v>
      </c>
      <c r="B22" s="26" t="s">
        <v>75</v>
      </c>
      <c r="C22" s="30">
        <f t="shared" si="1"/>
        <v>-801391.94</v>
      </c>
      <c r="D22" s="30"/>
      <c r="E22" s="30"/>
      <c r="F22" s="27"/>
      <c r="G22" s="30">
        <v>-801391.94</v>
      </c>
      <c r="H22" s="30"/>
      <c r="I22" s="30"/>
      <c r="J22" s="30"/>
      <c r="K22" s="30"/>
    </row>
    <row r="23" spans="1:11" s="1" customFormat="1" ht="102">
      <c r="A23" s="25" t="s">
        <v>95</v>
      </c>
      <c r="B23" s="26" t="s">
        <v>76</v>
      </c>
      <c r="C23" s="30">
        <f t="shared" si="1"/>
        <v>1533</v>
      </c>
      <c r="D23" s="30"/>
      <c r="E23" s="30"/>
      <c r="F23" s="27"/>
      <c r="G23" s="30">
        <v>1533</v>
      </c>
      <c r="H23" s="30"/>
      <c r="I23" s="30"/>
      <c r="J23" s="30"/>
      <c r="K23" s="30"/>
    </row>
    <row r="24" spans="1:11" s="1" customFormat="1" ht="58.5" customHeight="1">
      <c r="A24" s="25" t="s">
        <v>96</v>
      </c>
      <c r="B24" s="26" t="s">
        <v>77</v>
      </c>
      <c r="C24" s="30">
        <f t="shared" si="1"/>
        <v>2662216.92</v>
      </c>
      <c r="D24" s="30"/>
      <c r="E24" s="30"/>
      <c r="F24" s="27"/>
      <c r="G24" s="30">
        <v>2662216.92</v>
      </c>
      <c r="H24" s="30"/>
      <c r="I24" s="30"/>
      <c r="J24" s="30"/>
      <c r="K24" s="30"/>
    </row>
    <row r="25" spans="1:11" s="1" customFormat="1" ht="35.25" customHeight="1">
      <c r="A25" s="25" t="s">
        <v>97</v>
      </c>
      <c r="B25" s="26" t="s">
        <v>78</v>
      </c>
      <c r="C25" s="30">
        <f t="shared" si="1"/>
        <v>50368</v>
      </c>
      <c r="D25" s="30"/>
      <c r="E25" s="30"/>
      <c r="F25" s="27"/>
      <c r="G25" s="30">
        <v>50368</v>
      </c>
      <c r="H25" s="30"/>
      <c r="I25" s="30"/>
      <c r="J25" s="30"/>
      <c r="K25" s="30"/>
    </row>
    <row r="26" spans="1:11" s="1" customFormat="1" ht="64.5" customHeight="1">
      <c r="A26" s="25" t="s">
        <v>98</v>
      </c>
      <c r="B26" s="26" t="s">
        <v>82</v>
      </c>
      <c r="C26" s="30">
        <f t="shared" si="1"/>
        <v>1533000</v>
      </c>
      <c r="D26" s="30"/>
      <c r="E26" s="30"/>
      <c r="F26" s="27"/>
      <c r="G26" s="30"/>
      <c r="H26" s="28">
        <v>1533000</v>
      </c>
      <c r="I26" s="30"/>
      <c r="J26" s="30"/>
      <c r="K26" s="30"/>
    </row>
    <row r="27" spans="1:11" s="1" customFormat="1" ht="35.25" customHeight="1">
      <c r="A27" s="25" t="s">
        <v>99</v>
      </c>
      <c r="B27" s="26" t="s">
        <v>83</v>
      </c>
      <c r="C27" s="30">
        <f t="shared" si="1"/>
        <v>301462.37</v>
      </c>
      <c r="D27" s="30"/>
      <c r="E27" s="30"/>
      <c r="F27" s="27">
        <v>301462.37</v>
      </c>
      <c r="G27" s="30"/>
      <c r="H27" s="30"/>
      <c r="I27" s="30"/>
      <c r="J27" s="30"/>
      <c r="K27" s="30"/>
    </row>
    <row r="28" spans="1:11" s="1" customFormat="1" ht="68.25" customHeight="1">
      <c r="A28" s="25" t="s">
        <v>100</v>
      </c>
      <c r="B28" s="26" t="s">
        <v>85</v>
      </c>
      <c r="C28" s="30">
        <f t="shared" si="1"/>
        <v>73559000</v>
      </c>
      <c r="D28" s="30"/>
      <c r="E28" s="30"/>
      <c r="F28" s="27"/>
      <c r="G28" s="30"/>
      <c r="H28" s="30"/>
      <c r="I28" s="30"/>
      <c r="J28" s="30">
        <v>73559000</v>
      </c>
      <c r="K28" s="30"/>
    </row>
    <row r="29" spans="1:11" s="1" customFormat="1" ht="76.5">
      <c r="A29" s="25" t="s">
        <v>101</v>
      </c>
      <c r="B29" s="26" t="s">
        <v>86</v>
      </c>
      <c r="C29" s="30">
        <f t="shared" si="1"/>
        <v>11368900</v>
      </c>
      <c r="D29" s="30"/>
      <c r="E29" s="30"/>
      <c r="F29" s="27"/>
      <c r="G29" s="30"/>
      <c r="H29" s="30"/>
      <c r="I29" s="30"/>
      <c r="J29" s="30">
        <v>11368900</v>
      </c>
      <c r="K29" s="30"/>
    </row>
    <row r="30" spans="1:11" s="1" customFormat="1" ht="65.25" customHeight="1">
      <c r="A30" s="25" t="s">
        <v>102</v>
      </c>
      <c r="B30" s="26" t="s">
        <v>87</v>
      </c>
      <c r="C30" s="30">
        <f t="shared" si="1"/>
        <v>5576100</v>
      </c>
      <c r="D30" s="30"/>
      <c r="E30" s="30"/>
      <c r="F30" s="27"/>
      <c r="G30" s="30"/>
      <c r="H30" s="30"/>
      <c r="I30" s="30"/>
      <c r="J30" s="30">
        <v>5576100</v>
      </c>
      <c r="K30" s="30"/>
    </row>
    <row r="31" spans="1:11" s="1" customFormat="1" ht="51">
      <c r="A31" s="25" t="s">
        <v>103</v>
      </c>
      <c r="B31" s="26" t="s">
        <v>88</v>
      </c>
      <c r="C31" s="30">
        <f t="shared" si="1"/>
        <v>4476900</v>
      </c>
      <c r="D31" s="30"/>
      <c r="E31" s="30"/>
      <c r="F31" s="30"/>
      <c r="G31" s="30"/>
      <c r="H31" s="28">
        <v>1538296</v>
      </c>
      <c r="I31" s="28">
        <v>1456526</v>
      </c>
      <c r="J31" s="28">
        <v>1482078</v>
      </c>
      <c r="K31" s="30"/>
    </row>
    <row r="32" spans="1:11" s="1" customFormat="1" ht="25.5">
      <c r="A32" s="25" t="s">
        <v>104</v>
      </c>
      <c r="B32" s="26" t="s">
        <v>89</v>
      </c>
      <c r="C32" s="30">
        <f t="shared" si="1"/>
        <v>4989300</v>
      </c>
      <c r="D32" s="30"/>
      <c r="E32" s="30"/>
      <c r="F32" s="30"/>
      <c r="G32" s="30"/>
      <c r="H32" s="30"/>
      <c r="I32" s="30"/>
      <c r="J32" s="28">
        <v>4989300</v>
      </c>
      <c r="K32" s="30"/>
    </row>
    <row r="33" spans="1:11" s="1" customFormat="1" ht="96" customHeight="1">
      <c r="A33" s="25" t="s">
        <v>105</v>
      </c>
      <c r="B33" s="26" t="s">
        <v>91</v>
      </c>
      <c r="C33" s="30">
        <f t="shared" si="1"/>
        <v>75795000</v>
      </c>
      <c r="D33" s="30"/>
      <c r="E33" s="30"/>
      <c r="F33" s="30"/>
      <c r="G33" s="30"/>
      <c r="H33" s="30"/>
      <c r="I33" s="30"/>
      <c r="J33" s="28">
        <v>75795000</v>
      </c>
      <c r="K33" s="30"/>
    </row>
    <row r="34" spans="1:11" s="1" customFormat="1" ht="51">
      <c r="A34" s="25" t="s">
        <v>106</v>
      </c>
      <c r="B34" s="26" t="s">
        <v>92</v>
      </c>
      <c r="C34" s="30">
        <f t="shared" si="1"/>
        <v>846720</v>
      </c>
      <c r="D34" s="30"/>
      <c r="E34" s="30"/>
      <c r="F34" s="30"/>
      <c r="G34" s="30"/>
      <c r="H34" s="30"/>
      <c r="I34" s="30"/>
      <c r="J34" s="28">
        <f>1740+844980</f>
        <v>846720</v>
      </c>
      <c r="K34" s="30"/>
    </row>
    <row r="35" spans="1:11" s="1" customFormat="1" ht="15.75" hidden="1">
      <c r="A35" s="25" t="s">
        <v>18</v>
      </c>
      <c r="B35" s="10" t="s">
        <v>11</v>
      </c>
      <c r="C35" s="19">
        <f>SUM(D35:K35)</f>
        <v>0</v>
      </c>
      <c r="D35" s="9">
        <f>D36</f>
        <v>0</v>
      </c>
      <c r="E35" s="9">
        <f aca="true" t="shared" si="2" ref="E35:K35">E36</f>
        <v>0</v>
      </c>
      <c r="F35" s="9">
        <f t="shared" si="2"/>
        <v>0</v>
      </c>
      <c r="G35" s="9">
        <f t="shared" si="2"/>
        <v>0</v>
      </c>
      <c r="H35" s="9">
        <f t="shared" si="2"/>
        <v>0</v>
      </c>
      <c r="I35" s="9">
        <f t="shared" si="2"/>
        <v>0</v>
      </c>
      <c r="J35" s="9">
        <f t="shared" si="2"/>
        <v>0</v>
      </c>
      <c r="K35" s="9">
        <f t="shared" si="2"/>
        <v>0</v>
      </c>
    </row>
    <row r="36" spans="1:11" s="1" customFormat="1" ht="15.75" hidden="1">
      <c r="A36" s="25" t="s">
        <v>38</v>
      </c>
      <c r="B36" s="32"/>
      <c r="C36" s="30">
        <f>SUM(D36:K36)</f>
        <v>0</v>
      </c>
      <c r="D36" s="30"/>
      <c r="E36" s="29"/>
      <c r="F36" s="29"/>
      <c r="G36" s="30"/>
      <c r="H36" s="30"/>
      <c r="I36" s="30"/>
      <c r="J36" s="30"/>
      <c r="K36" s="30"/>
    </row>
    <row r="37" spans="1:11" s="1" customFormat="1" ht="76.5">
      <c r="A37" s="37" t="s">
        <v>18</v>
      </c>
      <c r="B37" s="8" t="s">
        <v>145</v>
      </c>
      <c r="C37" s="19">
        <f aca="true" t="shared" si="3" ref="C37:K37">C6+C7+C35</f>
        <v>4479206091.33</v>
      </c>
      <c r="D37" s="19">
        <f t="shared" si="3"/>
        <v>10570087</v>
      </c>
      <c r="E37" s="19">
        <f t="shared" si="3"/>
        <v>3063033</v>
      </c>
      <c r="F37" s="19">
        <f t="shared" si="3"/>
        <v>439775039.99</v>
      </c>
      <c r="G37" s="19">
        <f t="shared" si="3"/>
        <v>478828951.62</v>
      </c>
      <c r="H37" s="19">
        <f t="shared" si="3"/>
        <v>360646606.91</v>
      </c>
      <c r="I37" s="19">
        <f t="shared" si="3"/>
        <v>263516483.9</v>
      </c>
      <c r="J37" s="19">
        <f t="shared" si="3"/>
        <v>2797218519.91</v>
      </c>
      <c r="K37" s="19">
        <f t="shared" si="3"/>
        <v>125587369</v>
      </c>
    </row>
    <row r="38" spans="1:11" s="1" customFormat="1" ht="25.5">
      <c r="A38" s="37" t="s">
        <v>19</v>
      </c>
      <c r="B38" s="36" t="s">
        <v>22</v>
      </c>
      <c r="C38" s="19">
        <f aca="true" t="shared" si="4" ref="C38:K38">C37-C6</f>
        <v>223376062.3499999</v>
      </c>
      <c r="D38" s="19">
        <f t="shared" si="4"/>
        <v>0</v>
      </c>
      <c r="E38" s="19">
        <f t="shared" si="4"/>
        <v>0</v>
      </c>
      <c r="F38" s="19">
        <f t="shared" si="4"/>
        <v>615783.3700000048</v>
      </c>
      <c r="G38" s="19">
        <f t="shared" si="4"/>
        <v>1914258.980000019</v>
      </c>
      <c r="H38" s="19">
        <f t="shared" si="4"/>
        <v>3071296</v>
      </c>
      <c r="I38" s="19">
        <f t="shared" si="4"/>
        <v>1456526</v>
      </c>
      <c r="J38" s="19">
        <f t="shared" si="4"/>
        <v>216318198</v>
      </c>
      <c r="K38" s="19">
        <f t="shared" si="4"/>
        <v>0</v>
      </c>
    </row>
    <row r="39" s="1" customFormat="1" ht="12.75" hidden="1">
      <c r="A39" s="31"/>
    </row>
    <row r="40" spans="1:11" s="1" customFormat="1" ht="15.75" hidden="1">
      <c r="A40" s="31"/>
      <c r="C40" s="9">
        <f>SUM(D40:K40)</f>
        <v>4380803070.78</v>
      </c>
      <c r="D40" s="9">
        <v>8249890</v>
      </c>
      <c r="E40" s="9">
        <v>2613173</v>
      </c>
      <c r="F40" s="9">
        <v>600440428</v>
      </c>
      <c r="G40" s="9">
        <v>595983446</v>
      </c>
      <c r="H40" s="9">
        <v>316913342.78</v>
      </c>
      <c r="I40" s="9">
        <v>161938998</v>
      </c>
      <c r="J40" s="9">
        <v>2489171488</v>
      </c>
      <c r="K40" s="9">
        <v>205492305</v>
      </c>
    </row>
    <row r="41" spans="3:11" ht="15" hidden="1">
      <c r="C41" s="13">
        <f>C40-C37</f>
        <v>-98403020.55000019</v>
      </c>
      <c r="D41" s="13">
        <f aca="true" t="shared" si="5" ref="D41:K41">D40-D37</f>
        <v>-2320197</v>
      </c>
      <c r="E41" s="13">
        <f t="shared" si="5"/>
        <v>-449860</v>
      </c>
      <c r="F41" s="13">
        <f t="shared" si="5"/>
        <v>160665388.01</v>
      </c>
      <c r="G41" s="13">
        <f t="shared" si="5"/>
        <v>117154494.38</v>
      </c>
      <c r="H41" s="13">
        <f t="shared" si="5"/>
        <v>-43733264.130000055</v>
      </c>
      <c r="I41" s="13">
        <f t="shared" si="5"/>
        <v>-101577485.9</v>
      </c>
      <c r="J41" s="13">
        <f t="shared" si="5"/>
        <v>-308047031.90999985</v>
      </c>
      <c r="K41" s="13">
        <f t="shared" si="5"/>
        <v>79904936</v>
      </c>
    </row>
    <row r="42" ht="15" hidden="1">
      <c r="F42" s="2"/>
    </row>
    <row r="43" ht="15" hidden="1"/>
    <row r="48" ht="15">
      <c r="C48" s="33"/>
    </row>
    <row r="50" ht="15">
      <c r="C50" s="33"/>
    </row>
    <row r="52" ht="15">
      <c r="C52" s="33"/>
    </row>
  </sheetData>
  <sheetProtection/>
  <mergeCells count="1">
    <mergeCell ref="A2:K2"/>
  </mergeCells>
  <printOptions/>
  <pageMargins left="0.3937007874015748" right="0.3937007874015748" top="0.7874015748031497" bottom="0.3937007874015748" header="0.31496062992125984" footer="0.31496062992125984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5"/>
  <cols>
    <col min="1" max="1" width="4.7109375" style="0" customWidth="1"/>
    <col min="2" max="2" width="40.28125" style="0" customWidth="1"/>
    <col min="3" max="3" width="18.00390625" style="0" bestFit="1" customWidth="1"/>
    <col min="4" max="4" width="15.00390625" style="0" customWidth="1"/>
    <col min="5" max="5" width="13.7109375" style="0" bestFit="1" customWidth="1"/>
    <col min="6" max="6" width="16.140625" style="0" bestFit="1" customWidth="1"/>
    <col min="7" max="7" width="18.7109375" style="0" customWidth="1"/>
    <col min="8" max="8" width="16.140625" style="0" bestFit="1" customWidth="1"/>
    <col min="9" max="9" width="16.7109375" style="0" bestFit="1" customWidth="1"/>
    <col min="10" max="10" width="18.00390625" style="0" bestFit="1" customWidth="1"/>
    <col min="11" max="11" width="16.28125" style="0" customWidth="1"/>
  </cols>
  <sheetData>
    <row r="1" spans="1:11" ht="15.75">
      <c r="A1" s="21"/>
      <c r="B1" s="21"/>
      <c r="C1" s="21"/>
      <c r="D1" s="21"/>
      <c r="E1" s="21"/>
      <c r="F1" s="21"/>
      <c r="G1" s="21"/>
      <c r="H1" s="21"/>
      <c r="I1" s="21"/>
      <c r="J1" s="21"/>
      <c r="K1" s="22" t="s">
        <v>15</v>
      </c>
    </row>
    <row r="2" spans="1:11" ht="28.5" customHeight="1">
      <c r="A2" s="38" t="s">
        <v>52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.75">
      <c r="A3" s="21"/>
      <c r="B3" s="21"/>
      <c r="C3" s="21"/>
      <c r="D3" s="21"/>
      <c r="E3" s="21"/>
      <c r="F3" s="21"/>
      <c r="G3" s="21"/>
      <c r="H3" s="21"/>
      <c r="I3" s="21"/>
      <c r="J3" s="21"/>
      <c r="K3" s="22" t="s">
        <v>12</v>
      </c>
    </row>
    <row r="4" spans="1:11" s="1" customFormat="1" ht="94.5" customHeight="1">
      <c r="A4" s="6" t="s">
        <v>0</v>
      </c>
      <c r="B4" s="6" t="s">
        <v>1</v>
      </c>
      <c r="C4" s="6" t="s">
        <v>2</v>
      </c>
      <c r="D4" s="6" t="s">
        <v>53</v>
      </c>
      <c r="E4" s="6" t="s">
        <v>54</v>
      </c>
      <c r="F4" s="6" t="s">
        <v>55</v>
      </c>
      <c r="G4" s="6" t="s">
        <v>56</v>
      </c>
      <c r="H4" s="6" t="s">
        <v>57</v>
      </c>
      <c r="I4" s="6" t="s">
        <v>58</v>
      </c>
      <c r="J4" s="6" t="s">
        <v>59</v>
      </c>
      <c r="K4" s="6" t="s">
        <v>60</v>
      </c>
    </row>
    <row r="5" spans="1:11" s="1" customFormat="1" ht="12.7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</row>
    <row r="6" spans="1:11" s="1" customFormat="1" ht="51">
      <c r="A6" s="24" t="s">
        <v>16</v>
      </c>
      <c r="B6" s="8" t="s">
        <v>61</v>
      </c>
      <c r="C6" s="19">
        <f aca="true" t="shared" si="0" ref="C6:C35">SUM(D6:K6)</f>
        <v>4425269222.29</v>
      </c>
      <c r="D6" s="9">
        <v>10570087</v>
      </c>
      <c r="E6" s="9">
        <v>3063033</v>
      </c>
      <c r="F6" s="19">
        <v>445961684.48</v>
      </c>
      <c r="G6" s="19">
        <v>504060172.47</v>
      </c>
      <c r="H6" s="19">
        <v>365075310.91</v>
      </c>
      <c r="I6" s="19">
        <v>284559957.9</v>
      </c>
      <c r="J6" s="19">
        <v>2595055838.31</v>
      </c>
      <c r="K6" s="19">
        <v>216923138.22</v>
      </c>
    </row>
    <row r="7" spans="1:11" s="1" customFormat="1" ht="15.75">
      <c r="A7" s="24" t="s">
        <v>17</v>
      </c>
      <c r="B7" s="10" t="s">
        <v>25</v>
      </c>
      <c r="C7" s="19">
        <f>SUM(D7:K7)</f>
        <v>359393754.29</v>
      </c>
      <c r="D7" s="19">
        <f aca="true" t="shared" si="1" ref="D7:K7">SUM(D8:D35)</f>
        <v>0</v>
      </c>
      <c r="E7" s="19">
        <f t="shared" si="1"/>
        <v>0</v>
      </c>
      <c r="F7" s="19">
        <f t="shared" si="1"/>
        <v>10060024.15</v>
      </c>
      <c r="G7" s="19">
        <f t="shared" si="1"/>
        <v>2137960.91</v>
      </c>
      <c r="H7" s="19">
        <f t="shared" si="1"/>
        <v>3071296</v>
      </c>
      <c r="I7" s="19">
        <f t="shared" si="1"/>
        <v>1456526</v>
      </c>
      <c r="J7" s="19">
        <f t="shared" si="1"/>
        <v>342667947.23</v>
      </c>
      <c r="K7" s="19">
        <f t="shared" si="1"/>
        <v>0</v>
      </c>
    </row>
    <row r="8" spans="1:11" s="1" customFormat="1" ht="63.75">
      <c r="A8" s="25" t="s">
        <v>33</v>
      </c>
      <c r="B8" s="26" t="s">
        <v>26</v>
      </c>
      <c r="C8" s="30">
        <f t="shared" si="0"/>
        <v>-1519758</v>
      </c>
      <c r="D8" s="30"/>
      <c r="E8" s="30"/>
      <c r="F8" s="30">
        <v>-1519758</v>
      </c>
      <c r="G8" s="30"/>
      <c r="H8" s="31"/>
      <c r="I8" s="30"/>
      <c r="J8" s="30"/>
      <c r="K8" s="30"/>
    </row>
    <row r="9" spans="1:11" s="1" customFormat="1" ht="51">
      <c r="A9" s="25" t="s">
        <v>34</v>
      </c>
      <c r="B9" s="26" t="s">
        <v>27</v>
      </c>
      <c r="C9" s="30">
        <f t="shared" si="0"/>
        <v>634164</v>
      </c>
      <c r="D9" s="30"/>
      <c r="E9" s="30"/>
      <c r="F9" s="30">
        <v>634164</v>
      </c>
      <c r="G9" s="30"/>
      <c r="H9" s="30"/>
      <c r="I9" s="30"/>
      <c r="J9" s="30"/>
      <c r="K9" s="30"/>
    </row>
    <row r="10" spans="1:11" s="1" customFormat="1" ht="89.25">
      <c r="A10" s="25" t="s">
        <v>94</v>
      </c>
      <c r="B10" s="26" t="s">
        <v>63</v>
      </c>
      <c r="C10" s="30">
        <f t="shared" si="0"/>
        <v>600</v>
      </c>
      <c r="D10" s="30"/>
      <c r="E10" s="30"/>
      <c r="F10" s="27">
        <v>600</v>
      </c>
      <c r="G10" s="30"/>
      <c r="H10" s="30"/>
      <c r="I10" s="30"/>
      <c r="J10" s="30"/>
      <c r="K10" s="30"/>
    </row>
    <row r="11" spans="1:11" s="1" customFormat="1" ht="89.25">
      <c r="A11" s="25" t="s">
        <v>35</v>
      </c>
      <c r="B11" s="26" t="s">
        <v>64</v>
      </c>
      <c r="C11" s="30">
        <f t="shared" si="0"/>
        <v>9600</v>
      </c>
      <c r="D11" s="30"/>
      <c r="E11" s="30"/>
      <c r="F11" s="27">
        <v>9600</v>
      </c>
      <c r="G11" s="30"/>
      <c r="H11" s="30"/>
      <c r="I11" s="30"/>
      <c r="J11" s="30"/>
      <c r="K11" s="30"/>
    </row>
    <row r="12" spans="1:11" s="1" customFormat="1" ht="102">
      <c r="A12" s="25" t="s">
        <v>30</v>
      </c>
      <c r="B12" s="26" t="s">
        <v>65</v>
      </c>
      <c r="C12" s="30">
        <f t="shared" si="0"/>
        <v>100</v>
      </c>
      <c r="D12" s="30"/>
      <c r="E12" s="30"/>
      <c r="F12" s="27">
        <v>100</v>
      </c>
      <c r="G12" s="30"/>
      <c r="H12" s="30"/>
      <c r="I12" s="30"/>
      <c r="J12" s="30"/>
      <c r="K12" s="30"/>
    </row>
    <row r="13" spans="1:11" s="1" customFormat="1" ht="102">
      <c r="A13" s="25" t="s">
        <v>31</v>
      </c>
      <c r="B13" s="26" t="s">
        <v>66</v>
      </c>
      <c r="C13" s="30">
        <f t="shared" si="0"/>
        <v>1500</v>
      </c>
      <c r="D13" s="30"/>
      <c r="E13" s="30"/>
      <c r="F13" s="30">
        <v>1500</v>
      </c>
      <c r="G13" s="30"/>
      <c r="H13" s="30"/>
      <c r="I13" s="30"/>
      <c r="J13" s="30"/>
      <c r="K13" s="30"/>
    </row>
    <row r="14" spans="1:11" s="1" customFormat="1" ht="102">
      <c r="A14" s="25" t="s">
        <v>32</v>
      </c>
      <c r="B14" s="26" t="s">
        <v>68</v>
      </c>
      <c r="C14" s="30">
        <f t="shared" si="0"/>
        <v>300</v>
      </c>
      <c r="D14" s="30"/>
      <c r="E14" s="30"/>
      <c r="F14" s="30">
        <v>300</v>
      </c>
      <c r="G14" s="30"/>
      <c r="H14" s="30"/>
      <c r="I14" s="30"/>
      <c r="J14" s="30"/>
      <c r="K14" s="30"/>
    </row>
    <row r="15" spans="1:11" s="1" customFormat="1" ht="102">
      <c r="A15" s="25" t="s">
        <v>36</v>
      </c>
      <c r="B15" s="26" t="s">
        <v>67</v>
      </c>
      <c r="C15" s="30">
        <f t="shared" si="0"/>
        <v>-1056500</v>
      </c>
      <c r="D15" s="30"/>
      <c r="E15" s="30"/>
      <c r="F15" s="30">
        <v>-1056500</v>
      </c>
      <c r="G15" s="30"/>
      <c r="H15" s="30"/>
      <c r="I15" s="30"/>
      <c r="J15" s="30"/>
      <c r="K15" s="30"/>
    </row>
    <row r="16" spans="1:11" s="1" customFormat="1" ht="89.25">
      <c r="A16" s="25" t="s">
        <v>37</v>
      </c>
      <c r="B16" s="26" t="s">
        <v>69</v>
      </c>
      <c r="C16" s="30">
        <f t="shared" si="0"/>
        <v>1300</v>
      </c>
      <c r="D16" s="30"/>
      <c r="E16" s="30"/>
      <c r="F16" s="30">
        <v>1300</v>
      </c>
      <c r="G16" s="30"/>
      <c r="H16" s="30"/>
      <c r="I16" s="30"/>
      <c r="J16" s="30"/>
      <c r="K16" s="30"/>
    </row>
    <row r="17" spans="1:11" s="1" customFormat="1" ht="89.25">
      <c r="A17" s="25" t="s">
        <v>44</v>
      </c>
      <c r="B17" s="26" t="s">
        <v>70</v>
      </c>
      <c r="C17" s="30">
        <f t="shared" si="0"/>
        <v>500</v>
      </c>
      <c r="D17" s="30"/>
      <c r="E17" s="30"/>
      <c r="F17" s="30">
        <v>500</v>
      </c>
      <c r="G17" s="30"/>
      <c r="H17" s="30"/>
      <c r="I17" s="30"/>
      <c r="J17" s="30"/>
      <c r="K17" s="30"/>
    </row>
    <row r="18" spans="1:11" s="1" customFormat="1" ht="102">
      <c r="A18" s="25" t="s">
        <v>45</v>
      </c>
      <c r="B18" s="26" t="s">
        <v>71</v>
      </c>
      <c r="C18" s="30">
        <f t="shared" si="0"/>
        <v>1533</v>
      </c>
      <c r="D18" s="30"/>
      <c r="E18" s="30"/>
      <c r="F18" s="30"/>
      <c r="G18" s="30">
        <v>1533</v>
      </c>
      <c r="H18" s="30"/>
      <c r="I18" s="30"/>
      <c r="J18" s="30"/>
      <c r="K18" s="30"/>
    </row>
    <row r="19" spans="1:11" s="1" customFormat="1" ht="53.25" customHeight="1">
      <c r="A19" s="25" t="s">
        <v>46</v>
      </c>
      <c r="B19" s="26" t="s">
        <v>72</v>
      </c>
      <c r="C19" s="30">
        <f t="shared" si="0"/>
        <v>42701100</v>
      </c>
      <c r="D19" s="30"/>
      <c r="E19" s="30"/>
      <c r="F19" s="30"/>
      <c r="G19" s="30"/>
      <c r="H19" s="30"/>
      <c r="I19" s="30"/>
      <c r="J19" s="30">
        <v>42701100</v>
      </c>
      <c r="K19" s="30"/>
    </row>
    <row r="20" spans="1:11" s="1" customFormat="1" ht="51">
      <c r="A20" s="25" t="s">
        <v>47</v>
      </c>
      <c r="B20" s="26" t="s">
        <v>73</v>
      </c>
      <c r="C20" s="30">
        <f t="shared" si="0"/>
        <v>-11611611</v>
      </c>
      <c r="D20" s="30"/>
      <c r="E20" s="30"/>
      <c r="F20" s="30">
        <v>-11611611</v>
      </c>
      <c r="G20" s="30"/>
      <c r="H20" s="30"/>
      <c r="I20" s="30"/>
      <c r="J20" s="30"/>
      <c r="K20" s="30"/>
    </row>
    <row r="21" spans="1:11" s="1" customFormat="1" ht="63.75">
      <c r="A21" s="25" t="s">
        <v>48</v>
      </c>
      <c r="B21" s="26" t="s">
        <v>74</v>
      </c>
      <c r="C21" s="30">
        <f t="shared" si="0"/>
        <v>21616935</v>
      </c>
      <c r="D21" s="30"/>
      <c r="E21" s="30"/>
      <c r="F21" s="30">
        <v>21616935</v>
      </c>
      <c r="G21" s="30"/>
      <c r="H21" s="30"/>
      <c r="I21" s="30"/>
      <c r="J21" s="30"/>
      <c r="K21" s="30"/>
    </row>
    <row r="22" spans="1:11" s="1" customFormat="1" ht="76.5" customHeight="1">
      <c r="A22" s="25" t="s">
        <v>49</v>
      </c>
      <c r="B22" s="26" t="s">
        <v>75</v>
      </c>
      <c r="C22" s="30">
        <f t="shared" si="0"/>
        <v>-801391.94</v>
      </c>
      <c r="D22" s="30"/>
      <c r="E22" s="30"/>
      <c r="F22" s="30"/>
      <c r="G22" s="30">
        <v>-801391.94</v>
      </c>
      <c r="H22" s="30"/>
      <c r="I22" s="30"/>
      <c r="J22" s="30"/>
      <c r="K22" s="30"/>
    </row>
    <row r="23" spans="1:11" s="1" customFormat="1" ht="107.25" customHeight="1">
      <c r="A23" s="25" t="s">
        <v>95</v>
      </c>
      <c r="B23" s="26" t="s">
        <v>76</v>
      </c>
      <c r="C23" s="30">
        <f t="shared" si="0"/>
        <v>1533</v>
      </c>
      <c r="D23" s="30"/>
      <c r="E23" s="30"/>
      <c r="F23" s="30"/>
      <c r="G23" s="30">
        <v>1533</v>
      </c>
      <c r="H23" s="30"/>
      <c r="I23" s="30"/>
      <c r="J23" s="30"/>
      <c r="K23" s="30"/>
    </row>
    <row r="24" spans="1:11" s="1" customFormat="1" ht="51">
      <c r="A24" s="25" t="s">
        <v>96</v>
      </c>
      <c r="B24" s="26" t="s">
        <v>77</v>
      </c>
      <c r="C24" s="30">
        <f t="shared" si="0"/>
        <v>2885918.85</v>
      </c>
      <c r="D24" s="30"/>
      <c r="E24" s="30"/>
      <c r="F24" s="30"/>
      <c r="G24" s="30">
        <v>2885918.85</v>
      </c>
      <c r="H24" s="30"/>
      <c r="I24" s="30"/>
      <c r="J24" s="30"/>
      <c r="K24" s="30"/>
    </row>
    <row r="25" spans="1:11" s="1" customFormat="1" ht="25.5">
      <c r="A25" s="25" t="s">
        <v>97</v>
      </c>
      <c r="B25" s="26" t="s">
        <v>78</v>
      </c>
      <c r="C25" s="30">
        <f t="shared" si="0"/>
        <v>50368</v>
      </c>
      <c r="D25" s="30"/>
      <c r="E25" s="30"/>
      <c r="F25" s="30"/>
      <c r="G25" s="30">
        <v>50368</v>
      </c>
      <c r="H25" s="30"/>
      <c r="I25" s="30"/>
      <c r="J25" s="30"/>
      <c r="K25" s="30"/>
    </row>
    <row r="26" spans="1:11" s="1" customFormat="1" ht="63.75">
      <c r="A26" s="25" t="s">
        <v>98</v>
      </c>
      <c r="B26" s="26" t="s">
        <v>82</v>
      </c>
      <c r="C26" s="30">
        <f t="shared" si="0"/>
        <v>1533000</v>
      </c>
      <c r="D26" s="30"/>
      <c r="E26" s="30"/>
      <c r="F26" s="30"/>
      <c r="G26" s="30"/>
      <c r="H26" s="28">
        <v>1533000</v>
      </c>
      <c r="I26" s="30"/>
      <c r="J26" s="30"/>
      <c r="K26" s="30"/>
    </row>
    <row r="27" spans="1:11" s="1" customFormat="1" ht="25.5">
      <c r="A27" s="25" t="s">
        <v>99</v>
      </c>
      <c r="B27" s="26" t="s">
        <v>83</v>
      </c>
      <c r="C27" s="30">
        <f t="shared" si="0"/>
        <v>1982894.15</v>
      </c>
      <c r="D27" s="30"/>
      <c r="E27" s="30"/>
      <c r="F27" s="30">
        <v>1982894.15</v>
      </c>
      <c r="G27" s="30"/>
      <c r="H27" s="30"/>
      <c r="I27" s="30"/>
      <c r="J27" s="30"/>
      <c r="K27" s="30"/>
    </row>
    <row r="28" spans="1:11" s="1" customFormat="1" ht="25.5">
      <c r="A28" s="25" t="s">
        <v>100</v>
      </c>
      <c r="B28" s="26" t="s">
        <v>84</v>
      </c>
      <c r="C28" s="30">
        <f t="shared" si="0"/>
        <v>116729722.23</v>
      </c>
      <c r="D28" s="30"/>
      <c r="E28" s="30"/>
      <c r="F28" s="30"/>
      <c r="G28" s="30"/>
      <c r="H28" s="30"/>
      <c r="I28" s="30"/>
      <c r="J28" s="30">
        <v>116729722.23</v>
      </c>
      <c r="K28" s="30"/>
    </row>
    <row r="29" spans="1:11" s="1" customFormat="1" ht="51" customHeight="1">
      <c r="A29" s="25" t="s">
        <v>101</v>
      </c>
      <c r="B29" s="26" t="s">
        <v>85</v>
      </c>
      <c r="C29" s="30">
        <f t="shared" si="0"/>
        <v>71599200</v>
      </c>
      <c r="D29" s="30"/>
      <c r="E29" s="30"/>
      <c r="F29" s="30"/>
      <c r="G29" s="30"/>
      <c r="H29" s="30"/>
      <c r="I29" s="30"/>
      <c r="J29" s="30">
        <v>71599200</v>
      </c>
      <c r="K29" s="30"/>
    </row>
    <row r="30" spans="1:11" s="1" customFormat="1" ht="76.5">
      <c r="A30" s="25" t="s">
        <v>102</v>
      </c>
      <c r="B30" s="26" t="s">
        <v>86</v>
      </c>
      <c r="C30" s="30">
        <f t="shared" si="0"/>
        <v>11368900</v>
      </c>
      <c r="D30" s="30"/>
      <c r="E30" s="30"/>
      <c r="F30" s="30"/>
      <c r="G30" s="30"/>
      <c r="H30" s="30"/>
      <c r="I30" s="30"/>
      <c r="J30" s="30">
        <v>11368900</v>
      </c>
      <c r="K30" s="30"/>
    </row>
    <row r="31" spans="1:11" s="1" customFormat="1" ht="63.75">
      <c r="A31" s="25" t="s">
        <v>103</v>
      </c>
      <c r="B31" s="26" t="s">
        <v>87</v>
      </c>
      <c r="C31" s="30">
        <f t="shared" si="0"/>
        <v>5576100</v>
      </c>
      <c r="D31" s="30"/>
      <c r="E31" s="30"/>
      <c r="F31" s="30"/>
      <c r="G31" s="30"/>
      <c r="H31" s="30"/>
      <c r="I31" s="30"/>
      <c r="J31" s="30">
        <v>5576100</v>
      </c>
      <c r="K31" s="30"/>
    </row>
    <row r="32" spans="1:11" s="1" customFormat="1" ht="63.75">
      <c r="A32" s="25" t="s">
        <v>104</v>
      </c>
      <c r="B32" s="26" t="s">
        <v>88</v>
      </c>
      <c r="C32" s="30">
        <f t="shared" si="0"/>
        <v>4476900</v>
      </c>
      <c r="D32" s="30"/>
      <c r="E32" s="30"/>
      <c r="F32" s="30"/>
      <c r="G32" s="30"/>
      <c r="H32" s="28">
        <v>1538296</v>
      </c>
      <c r="I32" s="28">
        <v>1456526</v>
      </c>
      <c r="J32" s="28">
        <v>1482078</v>
      </c>
      <c r="K32" s="30"/>
    </row>
    <row r="33" spans="1:11" s="1" customFormat="1" ht="25.5">
      <c r="A33" s="25" t="s">
        <v>105</v>
      </c>
      <c r="B33" s="26" t="s">
        <v>89</v>
      </c>
      <c r="C33" s="30">
        <f t="shared" si="0"/>
        <v>4989300</v>
      </c>
      <c r="D33" s="30"/>
      <c r="E33" s="30"/>
      <c r="F33" s="30"/>
      <c r="G33" s="30"/>
      <c r="H33" s="30"/>
      <c r="I33" s="30"/>
      <c r="J33" s="28">
        <v>4989300</v>
      </c>
      <c r="K33" s="30"/>
    </row>
    <row r="34" spans="1:11" s="1" customFormat="1" ht="102">
      <c r="A34" s="25" t="s">
        <v>106</v>
      </c>
      <c r="B34" s="26" t="s">
        <v>91</v>
      </c>
      <c r="C34" s="30">
        <f t="shared" si="0"/>
        <v>76239100</v>
      </c>
      <c r="D34" s="30"/>
      <c r="E34" s="30"/>
      <c r="F34" s="30"/>
      <c r="G34" s="30"/>
      <c r="H34" s="30"/>
      <c r="I34" s="30"/>
      <c r="J34" s="30">
        <v>76239100</v>
      </c>
      <c r="K34" s="30"/>
    </row>
    <row r="35" spans="1:11" s="1" customFormat="1" ht="51">
      <c r="A35" s="25" t="s">
        <v>107</v>
      </c>
      <c r="B35" s="26" t="s">
        <v>92</v>
      </c>
      <c r="C35" s="30">
        <f t="shared" si="0"/>
        <v>11982447</v>
      </c>
      <c r="D35" s="30"/>
      <c r="E35" s="30"/>
      <c r="F35" s="30"/>
      <c r="G35" s="30"/>
      <c r="H35" s="30"/>
      <c r="I35" s="30"/>
      <c r="J35" s="30">
        <f>10961038+1021409</f>
        <v>11982447</v>
      </c>
      <c r="K35" s="30"/>
    </row>
    <row r="36" spans="1:11" s="1" customFormat="1" ht="15.75" hidden="1">
      <c r="A36" s="25" t="s">
        <v>18</v>
      </c>
      <c r="B36" s="10" t="s">
        <v>11</v>
      </c>
      <c r="C36" s="9">
        <f>SUM(D36:K36)</f>
        <v>0</v>
      </c>
      <c r="D36" s="9">
        <f>D37</f>
        <v>0</v>
      </c>
      <c r="E36" s="9">
        <f aca="true" t="shared" si="2" ref="E36:K36">E37</f>
        <v>0</v>
      </c>
      <c r="F36" s="9">
        <f t="shared" si="2"/>
        <v>0</v>
      </c>
      <c r="G36" s="9">
        <f t="shared" si="2"/>
        <v>0</v>
      </c>
      <c r="H36" s="9">
        <f t="shared" si="2"/>
        <v>0</v>
      </c>
      <c r="I36" s="9">
        <f t="shared" si="2"/>
        <v>0</v>
      </c>
      <c r="J36" s="9">
        <f t="shared" si="2"/>
        <v>0</v>
      </c>
      <c r="K36" s="9">
        <f t="shared" si="2"/>
        <v>0</v>
      </c>
    </row>
    <row r="37" spans="1:11" s="1" customFormat="1" ht="15.75" hidden="1">
      <c r="A37" s="25" t="s">
        <v>38</v>
      </c>
      <c r="B37" s="32"/>
      <c r="C37" s="30">
        <f>SUM(D37:K37)</f>
        <v>0</v>
      </c>
      <c r="D37" s="30"/>
      <c r="E37" s="29"/>
      <c r="F37" s="29"/>
      <c r="G37" s="30"/>
      <c r="H37" s="30"/>
      <c r="I37" s="30"/>
      <c r="J37" s="30"/>
      <c r="K37" s="30"/>
    </row>
    <row r="38" spans="1:11" s="1" customFormat="1" ht="76.5">
      <c r="A38" s="37" t="s">
        <v>18</v>
      </c>
      <c r="B38" s="8" t="s">
        <v>145</v>
      </c>
      <c r="C38" s="19">
        <f>C6+C7</f>
        <v>4784662976.58</v>
      </c>
      <c r="D38" s="19">
        <f aca="true" t="shared" si="3" ref="D38:K38">D6+D7+D36</f>
        <v>10570087</v>
      </c>
      <c r="E38" s="19">
        <f t="shared" si="3"/>
        <v>3063033</v>
      </c>
      <c r="F38" s="19">
        <f t="shared" si="3"/>
        <v>456021708.63</v>
      </c>
      <c r="G38" s="19">
        <f t="shared" si="3"/>
        <v>506198133.38000005</v>
      </c>
      <c r="H38" s="19">
        <f t="shared" si="3"/>
        <v>368146606.91</v>
      </c>
      <c r="I38" s="19">
        <f t="shared" si="3"/>
        <v>286016483.9</v>
      </c>
      <c r="J38" s="19">
        <f t="shared" si="3"/>
        <v>2937723785.54</v>
      </c>
      <c r="K38" s="19">
        <f t="shared" si="3"/>
        <v>216923138.22</v>
      </c>
    </row>
    <row r="39" spans="1:11" s="1" customFormat="1" ht="25.5">
      <c r="A39" s="37" t="s">
        <v>19</v>
      </c>
      <c r="B39" s="36" t="s">
        <v>22</v>
      </c>
      <c r="C39" s="19">
        <f aca="true" t="shared" si="4" ref="C39:K39">C38-C6</f>
        <v>359393754.28999996</v>
      </c>
      <c r="D39" s="19">
        <f t="shared" si="4"/>
        <v>0</v>
      </c>
      <c r="E39" s="19">
        <f t="shared" si="4"/>
        <v>0</v>
      </c>
      <c r="F39" s="19">
        <f t="shared" si="4"/>
        <v>10060024.149999976</v>
      </c>
      <c r="G39" s="19">
        <f t="shared" si="4"/>
        <v>2137960.910000026</v>
      </c>
      <c r="H39" s="19">
        <f t="shared" si="4"/>
        <v>3071296</v>
      </c>
      <c r="I39" s="19">
        <f t="shared" si="4"/>
        <v>1456526</v>
      </c>
      <c r="J39" s="19">
        <f t="shared" si="4"/>
        <v>342667947.23</v>
      </c>
      <c r="K39" s="19">
        <f t="shared" si="4"/>
        <v>0</v>
      </c>
    </row>
    <row r="40" s="1" customFormat="1" ht="12.75" hidden="1"/>
    <row r="41" spans="3:11" s="1" customFormat="1" ht="15.75" hidden="1">
      <c r="C41" s="9">
        <f>SUM(D41:K41)</f>
        <v>4380803070.78</v>
      </c>
      <c r="D41" s="9">
        <v>8249890</v>
      </c>
      <c r="E41" s="9">
        <v>2613173</v>
      </c>
      <c r="F41" s="9">
        <v>600440428</v>
      </c>
      <c r="G41" s="9">
        <v>595983446</v>
      </c>
      <c r="H41" s="9">
        <v>316913342.78</v>
      </c>
      <c r="I41" s="9">
        <v>161938998</v>
      </c>
      <c r="J41" s="9">
        <v>2489171488</v>
      </c>
      <c r="K41" s="9">
        <v>205492305</v>
      </c>
    </row>
    <row r="42" spans="3:11" ht="15" hidden="1">
      <c r="C42" s="13">
        <f>C41-C38</f>
        <v>-403859905.8000002</v>
      </c>
      <c r="D42" s="13">
        <f aca="true" t="shared" si="5" ref="D42:K42">D41-D38</f>
        <v>-2320197</v>
      </c>
      <c r="E42" s="13">
        <f t="shared" si="5"/>
        <v>-449860</v>
      </c>
      <c r="F42" s="13">
        <f t="shared" si="5"/>
        <v>144418719.37</v>
      </c>
      <c r="G42" s="13">
        <f t="shared" si="5"/>
        <v>89785312.61999995</v>
      </c>
      <c r="H42" s="13">
        <f t="shared" si="5"/>
        <v>-51233264.130000055</v>
      </c>
      <c r="I42" s="13">
        <f t="shared" si="5"/>
        <v>-124077485.89999998</v>
      </c>
      <c r="J42" s="13">
        <f t="shared" si="5"/>
        <v>-448552297.53999996</v>
      </c>
      <c r="K42" s="13">
        <f t="shared" si="5"/>
        <v>-11430833.219999999</v>
      </c>
    </row>
    <row r="43" ht="15" hidden="1">
      <c r="F43" s="2"/>
    </row>
    <row r="44" ht="15" hidden="1"/>
  </sheetData>
  <sheetProtection/>
  <mergeCells count="1">
    <mergeCell ref="A2:K2"/>
  </mergeCells>
  <printOptions/>
  <pageMargins left="0.3937007874015748" right="0.3937007874015748" top="0.7874015748031497" bottom="0.3937007874015748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Romackaya</dc:creator>
  <cp:keywords/>
  <dc:description/>
  <cp:lastModifiedBy>Norkina</cp:lastModifiedBy>
  <cp:lastPrinted>2024-04-09T16:10:56Z</cp:lastPrinted>
  <dcterms:created xsi:type="dcterms:W3CDTF">2017-02-10T08:59:20Z</dcterms:created>
  <dcterms:modified xsi:type="dcterms:W3CDTF">2024-04-09T16:14:53Z</dcterms:modified>
  <cp:category/>
  <cp:version/>
  <cp:contentType/>
  <cp:contentStatus/>
</cp:coreProperties>
</file>